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3"/>
  </bookViews>
  <sheets>
    <sheet name="1° ordre Echelon" sheetId="8" r:id="rId1"/>
    <sheet name="1° ordre Rampe" sheetId="9" r:id="rId2"/>
    <sheet name="1° ordre bouclé Echelon" sheetId="2" r:id="rId3"/>
    <sheet name="2° ordre Echelon" sheetId="7" r:id="rId4"/>
    <sheet name="2° ordre bouclé Echelon" sheetId="6" r:id="rId5"/>
  </sheets>
  <calcPr calcId="152511"/>
</workbook>
</file>

<file path=xl/calcChain.xml><?xml version="1.0" encoding="utf-8"?>
<calcChain xmlns="http://schemas.openxmlformats.org/spreadsheetml/2006/main">
  <c r="G31" i="6" l="1"/>
  <c r="H31" i="6"/>
  <c r="I31" i="6"/>
  <c r="J31" i="6"/>
  <c r="K31" i="6"/>
  <c r="G32" i="6"/>
  <c r="H32" i="6"/>
  <c r="I32" i="6"/>
  <c r="J32" i="6" s="1"/>
  <c r="G33" i="6"/>
  <c r="H33" i="6"/>
  <c r="I33" i="6"/>
  <c r="J33" i="6" s="1"/>
  <c r="G34" i="6"/>
  <c r="H34" i="6"/>
  <c r="I34" i="6"/>
  <c r="J34" i="6" s="1"/>
  <c r="G35" i="6"/>
  <c r="H35" i="6"/>
  <c r="I35" i="6"/>
  <c r="J35" i="6"/>
  <c r="K35" i="6"/>
  <c r="G36" i="6"/>
  <c r="H36" i="6"/>
  <c r="I36" i="6"/>
  <c r="K36" i="6" s="1"/>
  <c r="J36" i="6"/>
  <c r="G37" i="6"/>
  <c r="H37" i="6"/>
  <c r="I37" i="6"/>
  <c r="J37" i="6" s="1"/>
  <c r="G38" i="6"/>
  <c r="H38" i="6"/>
  <c r="I38" i="6"/>
  <c r="J38" i="6"/>
  <c r="K38" i="6"/>
  <c r="G39" i="6"/>
  <c r="H39" i="6"/>
  <c r="I39" i="6"/>
  <c r="J39" i="6"/>
  <c r="K39" i="6"/>
  <c r="G40" i="6"/>
  <c r="H40" i="6"/>
  <c r="I40" i="6"/>
  <c r="J40" i="6" s="1"/>
  <c r="G41" i="6"/>
  <c r="H41" i="6"/>
  <c r="I41" i="6"/>
  <c r="J41" i="6" s="1"/>
  <c r="G42" i="6"/>
  <c r="H42" i="6"/>
  <c r="I42" i="6"/>
  <c r="J42" i="6" s="1"/>
  <c r="K42" i="6"/>
  <c r="G43" i="6"/>
  <c r="H43" i="6"/>
  <c r="I43" i="6"/>
  <c r="J43" i="6"/>
  <c r="K43" i="6"/>
  <c r="G44" i="6"/>
  <c r="H44" i="6"/>
  <c r="I44" i="6"/>
  <c r="K44" i="6" s="1"/>
  <c r="J44" i="6"/>
  <c r="G45" i="6"/>
  <c r="H45" i="6"/>
  <c r="I45" i="6"/>
  <c r="J45" i="6" s="1"/>
  <c r="G46" i="6"/>
  <c r="H46" i="6"/>
  <c r="I46" i="6"/>
  <c r="J46" i="6"/>
  <c r="K46" i="6"/>
  <c r="G47" i="6"/>
  <c r="H47" i="6"/>
  <c r="I47" i="6"/>
  <c r="J47" i="6"/>
  <c r="K47" i="6"/>
  <c r="G48" i="6"/>
  <c r="H48" i="6"/>
  <c r="I48" i="6"/>
  <c r="J48" i="6" s="1"/>
  <c r="G49" i="6"/>
  <c r="H49" i="6"/>
  <c r="I49" i="6"/>
  <c r="J49" i="6" s="1"/>
  <c r="G50" i="6"/>
  <c r="H50" i="6"/>
  <c r="I50" i="6"/>
  <c r="J50" i="6" s="1"/>
  <c r="K50" i="6"/>
  <c r="G51" i="6"/>
  <c r="H51" i="6"/>
  <c r="I51" i="6"/>
  <c r="J51" i="6"/>
  <c r="K51" i="6"/>
  <c r="G52" i="6"/>
  <c r="H52" i="6"/>
  <c r="I52" i="6"/>
  <c r="K52" i="6" s="1"/>
  <c r="J52" i="6"/>
  <c r="G53" i="6"/>
  <c r="H53" i="6"/>
  <c r="I53" i="6"/>
  <c r="J53" i="6" s="1"/>
  <c r="G54" i="6"/>
  <c r="H54" i="6"/>
  <c r="I54" i="6"/>
  <c r="J54" i="6"/>
  <c r="K54" i="6"/>
  <c r="G55" i="6"/>
  <c r="H55" i="6"/>
  <c r="I55" i="6"/>
  <c r="J55" i="6"/>
  <c r="K55" i="6"/>
  <c r="G56" i="6"/>
  <c r="H56" i="6"/>
  <c r="I56" i="6"/>
  <c r="J56" i="6" s="1"/>
  <c r="G57" i="6"/>
  <c r="H57" i="6"/>
  <c r="I57" i="6"/>
  <c r="J57" i="6" s="1"/>
  <c r="G58" i="6"/>
  <c r="H58" i="6"/>
  <c r="I58" i="6"/>
  <c r="J58" i="6" s="1"/>
  <c r="K58" i="6"/>
  <c r="G59" i="6"/>
  <c r="H59" i="6"/>
  <c r="I59" i="6"/>
  <c r="J59" i="6"/>
  <c r="K59" i="6"/>
  <c r="G60" i="6"/>
  <c r="H60" i="6"/>
  <c r="I60" i="6"/>
  <c r="K60" i="6" s="1"/>
  <c r="J60" i="6"/>
  <c r="G61" i="6"/>
  <c r="H61" i="6"/>
  <c r="I61" i="6"/>
  <c r="J61" i="6" s="1"/>
  <c r="G62" i="6"/>
  <c r="H62" i="6"/>
  <c r="I62" i="6"/>
  <c r="J62" i="6"/>
  <c r="K62" i="6"/>
  <c r="G63" i="6"/>
  <c r="H63" i="6"/>
  <c r="I63" i="6"/>
  <c r="J63" i="6"/>
  <c r="K63" i="6"/>
  <c r="G64" i="6"/>
  <c r="H64" i="6"/>
  <c r="I64" i="6"/>
  <c r="J64" i="6" s="1"/>
  <c r="G65" i="6"/>
  <c r="H65" i="6"/>
  <c r="I65" i="6"/>
  <c r="J65" i="6" s="1"/>
  <c r="G66" i="6"/>
  <c r="H66" i="6"/>
  <c r="I66" i="6"/>
  <c r="J66" i="6" s="1"/>
  <c r="K66" i="6"/>
  <c r="G67" i="6"/>
  <c r="H67" i="6"/>
  <c r="I67" i="6"/>
  <c r="J67" i="6"/>
  <c r="K67" i="6"/>
  <c r="G68" i="6"/>
  <c r="H68" i="6"/>
  <c r="I68" i="6"/>
  <c r="K68" i="6" s="1"/>
  <c r="J68" i="6"/>
  <c r="G69" i="6"/>
  <c r="H69" i="6"/>
  <c r="I69" i="6"/>
  <c r="J69" i="6" s="1"/>
  <c r="G70" i="6"/>
  <c r="H70" i="6"/>
  <c r="I70" i="6"/>
  <c r="J70" i="6"/>
  <c r="K70" i="6"/>
  <c r="G71" i="6"/>
  <c r="H71" i="6"/>
  <c r="I71" i="6"/>
  <c r="J71" i="6"/>
  <c r="K71" i="6"/>
  <c r="G72" i="6"/>
  <c r="H72" i="6"/>
  <c r="I72" i="6"/>
  <c r="J72" i="6" s="1"/>
  <c r="G73" i="6"/>
  <c r="H73" i="6"/>
  <c r="I73" i="6"/>
  <c r="J73" i="6" s="1"/>
  <c r="G74" i="6"/>
  <c r="H74" i="6"/>
  <c r="I74" i="6"/>
  <c r="J74" i="6" s="1"/>
  <c r="K74" i="6"/>
  <c r="G75" i="6"/>
  <c r="H75" i="6"/>
  <c r="I75" i="6"/>
  <c r="J75" i="6"/>
  <c r="K75" i="6"/>
  <c r="G76" i="6"/>
  <c r="H76" i="6"/>
  <c r="I76" i="6"/>
  <c r="K76" i="6" s="1"/>
  <c r="J76" i="6"/>
  <c r="G77" i="6"/>
  <c r="H77" i="6"/>
  <c r="I77" i="6"/>
  <c r="J77" i="6" s="1"/>
  <c r="G78" i="6"/>
  <c r="H78" i="6"/>
  <c r="I78" i="6"/>
  <c r="J78" i="6"/>
  <c r="K78" i="6"/>
  <c r="G79" i="6"/>
  <c r="H79" i="6"/>
  <c r="I79" i="6"/>
  <c r="J79" i="6"/>
  <c r="K79" i="6"/>
  <c r="G80" i="6"/>
  <c r="H80" i="6"/>
  <c r="I80" i="6"/>
  <c r="J80" i="6" s="1"/>
  <c r="G81" i="6"/>
  <c r="H81" i="6"/>
  <c r="I81" i="6"/>
  <c r="J81" i="6" s="1"/>
  <c r="G82" i="6"/>
  <c r="H82" i="6"/>
  <c r="I82" i="6"/>
  <c r="J82" i="6" s="1"/>
  <c r="K82" i="6"/>
  <c r="G83" i="6"/>
  <c r="H83" i="6"/>
  <c r="I83" i="6"/>
  <c r="J83" i="6"/>
  <c r="K83" i="6"/>
  <c r="F83" i="6"/>
  <c r="F23" i="6"/>
  <c r="F15" i="6" s="1"/>
  <c r="F16" i="6" s="1"/>
  <c r="F17" i="6" s="1"/>
  <c r="F18" i="6" s="1"/>
  <c r="F19" i="6" s="1"/>
  <c r="F20" i="6" s="1"/>
  <c r="F21" i="6" s="1"/>
  <c r="F22" i="6" s="1"/>
  <c r="F14" i="6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6" i="7"/>
  <c r="AA147" i="7"/>
  <c r="AA148" i="7"/>
  <c r="AA149" i="7"/>
  <c r="AA150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B165" i="7"/>
  <c r="U115" i="7"/>
  <c r="U116" i="7"/>
  <c r="U117" i="7"/>
  <c r="U118" i="7"/>
  <c r="U119" i="7"/>
  <c r="U120" i="7"/>
  <c r="U121" i="7"/>
  <c r="U122" i="7"/>
  <c r="U123" i="7"/>
  <c r="U124" i="7"/>
  <c r="U125" i="7"/>
  <c r="U126" i="7"/>
  <c r="U127" i="7"/>
  <c r="U128" i="7"/>
  <c r="U129" i="7"/>
  <c r="U130" i="7"/>
  <c r="U131" i="7"/>
  <c r="U132" i="7"/>
  <c r="U133" i="7"/>
  <c r="U134" i="7"/>
  <c r="U135" i="7"/>
  <c r="U136" i="7"/>
  <c r="U137" i="7"/>
  <c r="U138" i="7"/>
  <c r="U139" i="7"/>
  <c r="U140" i="7"/>
  <c r="U141" i="7"/>
  <c r="U142" i="7"/>
  <c r="U143" i="7"/>
  <c r="U144" i="7"/>
  <c r="U145" i="7"/>
  <c r="U146" i="7"/>
  <c r="U147" i="7"/>
  <c r="U148" i="7"/>
  <c r="U149" i="7"/>
  <c r="U150" i="7"/>
  <c r="U151" i="7"/>
  <c r="U152" i="7"/>
  <c r="U153" i="7"/>
  <c r="U154" i="7"/>
  <c r="U155" i="7"/>
  <c r="U156" i="7"/>
  <c r="U157" i="7"/>
  <c r="U158" i="7"/>
  <c r="U159" i="7"/>
  <c r="U160" i="7"/>
  <c r="U161" i="7"/>
  <c r="U162" i="7"/>
  <c r="U163" i="7"/>
  <c r="U164" i="7"/>
  <c r="U165" i="7"/>
  <c r="V16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P16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J165" i="7"/>
  <c r="Z165" i="7"/>
  <c r="Z105" i="7"/>
  <c r="Z106" i="7" s="1"/>
  <c r="Z107" i="7" s="1"/>
  <c r="Z108" i="7" s="1"/>
  <c r="Z109" i="7" s="1"/>
  <c r="Z110" i="7" s="1"/>
  <c r="Z111" i="7" s="1"/>
  <c r="Z112" i="7" s="1"/>
  <c r="Z113" i="7" s="1"/>
  <c r="Z114" i="7" s="1"/>
  <c r="Z115" i="7" s="1"/>
  <c r="Z116" i="7" s="1"/>
  <c r="AB116" i="7" s="1"/>
  <c r="Z96" i="7"/>
  <c r="T165" i="7"/>
  <c r="T105" i="7"/>
  <c r="T96" i="7"/>
  <c r="N165" i="7"/>
  <c r="N105" i="7"/>
  <c r="N106" i="7" s="1"/>
  <c r="N107" i="7" s="1"/>
  <c r="N108" i="7" s="1"/>
  <c r="N109" i="7" s="1"/>
  <c r="N110" i="7" s="1"/>
  <c r="N111" i="7" s="1"/>
  <c r="N112" i="7" s="1"/>
  <c r="N113" i="7" s="1"/>
  <c r="N114" i="7" s="1"/>
  <c r="N115" i="7" s="1"/>
  <c r="N116" i="7" s="1"/>
  <c r="N97" i="7"/>
  <c r="N98" i="7" s="1"/>
  <c r="N99" i="7" s="1"/>
  <c r="N100" i="7" s="1"/>
  <c r="N101" i="7" s="1"/>
  <c r="N102" i="7" s="1"/>
  <c r="N103" i="7" s="1"/>
  <c r="N104" i="7" s="1"/>
  <c r="N96" i="7"/>
  <c r="H165" i="7"/>
  <c r="H105" i="7"/>
  <c r="H96" i="7"/>
  <c r="J96" i="7" s="1"/>
  <c r="F23" i="7"/>
  <c r="T97" i="7" s="1"/>
  <c r="T98" i="7" s="1"/>
  <c r="T99" i="7" s="1"/>
  <c r="T100" i="7" s="1"/>
  <c r="T101" i="7" s="1"/>
  <c r="T102" i="7" s="1"/>
  <c r="T103" i="7" s="1"/>
  <c r="T104" i="7" s="1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P96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U96" i="7"/>
  <c r="U97" i="7"/>
  <c r="U98" i="7"/>
  <c r="U99" i="7"/>
  <c r="U100" i="7"/>
  <c r="U101" i="7"/>
  <c r="U102" i="7"/>
  <c r="U103" i="7"/>
  <c r="U104" i="7"/>
  <c r="U105" i="7"/>
  <c r="U106" i="7"/>
  <c r="U107" i="7"/>
  <c r="U108" i="7"/>
  <c r="U109" i="7"/>
  <c r="U110" i="7"/>
  <c r="U111" i="7"/>
  <c r="U112" i="7"/>
  <c r="U113" i="7"/>
  <c r="U114" i="7"/>
  <c r="AA96" i="7"/>
  <c r="AB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L102" i="7"/>
  <c r="L103" i="7"/>
  <c r="G33" i="7"/>
  <c r="I33" i="7"/>
  <c r="J33" i="7" s="1"/>
  <c r="G34" i="7"/>
  <c r="I34" i="7"/>
  <c r="J34" i="7" s="1"/>
  <c r="G35" i="7"/>
  <c r="I35" i="7"/>
  <c r="J35" i="7" s="1"/>
  <c r="G36" i="7"/>
  <c r="I36" i="7"/>
  <c r="J36" i="7" s="1"/>
  <c r="K36" i="7"/>
  <c r="G37" i="7"/>
  <c r="I37" i="7"/>
  <c r="J37" i="7" s="1"/>
  <c r="G38" i="7"/>
  <c r="I38" i="7"/>
  <c r="J38" i="7" s="1"/>
  <c r="G39" i="7"/>
  <c r="I39" i="7"/>
  <c r="J39" i="7" s="1"/>
  <c r="G40" i="7"/>
  <c r="I40" i="7"/>
  <c r="J40" i="7" s="1"/>
  <c r="G41" i="7"/>
  <c r="I41" i="7"/>
  <c r="J41" i="7" s="1"/>
  <c r="G42" i="7"/>
  <c r="I42" i="7"/>
  <c r="J42" i="7" s="1"/>
  <c r="G43" i="7"/>
  <c r="I43" i="7"/>
  <c r="J43" i="7" s="1"/>
  <c r="G44" i="7"/>
  <c r="I44" i="7"/>
  <c r="J44" i="7" s="1"/>
  <c r="G45" i="7"/>
  <c r="I45" i="7"/>
  <c r="J45" i="7" s="1"/>
  <c r="G46" i="7"/>
  <c r="I46" i="7"/>
  <c r="J46" i="7" s="1"/>
  <c r="G47" i="7"/>
  <c r="I47" i="7"/>
  <c r="J47" i="7" s="1"/>
  <c r="G48" i="7"/>
  <c r="I48" i="7"/>
  <c r="J48" i="7" s="1"/>
  <c r="G49" i="7"/>
  <c r="I49" i="7"/>
  <c r="J49" i="7" s="1"/>
  <c r="G50" i="7"/>
  <c r="I50" i="7"/>
  <c r="J50" i="7" s="1"/>
  <c r="G51" i="7"/>
  <c r="I51" i="7"/>
  <c r="J51" i="7" s="1"/>
  <c r="G52" i="7"/>
  <c r="I52" i="7"/>
  <c r="K52" i="7" s="1"/>
  <c r="G53" i="7"/>
  <c r="I53" i="7"/>
  <c r="J53" i="7" s="1"/>
  <c r="G54" i="7"/>
  <c r="I54" i="7"/>
  <c r="J54" i="7" s="1"/>
  <c r="G55" i="7"/>
  <c r="I55" i="7"/>
  <c r="J55" i="7" s="1"/>
  <c r="G56" i="7"/>
  <c r="I56" i="7"/>
  <c r="J56" i="7"/>
  <c r="K56" i="7"/>
  <c r="G57" i="7"/>
  <c r="I57" i="7"/>
  <c r="J57" i="7" s="1"/>
  <c r="G58" i="7"/>
  <c r="I58" i="7"/>
  <c r="J58" i="7" s="1"/>
  <c r="G59" i="7"/>
  <c r="I59" i="7"/>
  <c r="J59" i="7" s="1"/>
  <c r="K59" i="7"/>
  <c r="G60" i="7"/>
  <c r="I60" i="7"/>
  <c r="J60" i="7" s="1"/>
  <c r="G61" i="7"/>
  <c r="I61" i="7"/>
  <c r="J61" i="7" s="1"/>
  <c r="G62" i="7"/>
  <c r="I62" i="7"/>
  <c r="J62" i="7" s="1"/>
  <c r="G63" i="7"/>
  <c r="I63" i="7"/>
  <c r="J63" i="7" s="1"/>
  <c r="G64" i="7"/>
  <c r="I64" i="7"/>
  <c r="J64" i="7" s="1"/>
  <c r="G65" i="7"/>
  <c r="I65" i="7"/>
  <c r="J65" i="7" s="1"/>
  <c r="G66" i="7"/>
  <c r="I66" i="7"/>
  <c r="J66" i="7" s="1"/>
  <c r="G67" i="7"/>
  <c r="I67" i="7"/>
  <c r="J67" i="7" s="1"/>
  <c r="G68" i="7"/>
  <c r="I68" i="7"/>
  <c r="J68" i="7" s="1"/>
  <c r="G69" i="7"/>
  <c r="I69" i="7"/>
  <c r="J69" i="7" s="1"/>
  <c r="G70" i="7"/>
  <c r="I70" i="7"/>
  <c r="J70" i="7" s="1"/>
  <c r="G71" i="7"/>
  <c r="I71" i="7"/>
  <c r="J71" i="7" s="1"/>
  <c r="G72" i="7"/>
  <c r="I72" i="7"/>
  <c r="J72" i="7" s="1"/>
  <c r="G73" i="7"/>
  <c r="I73" i="7"/>
  <c r="J73" i="7" s="1"/>
  <c r="G74" i="7"/>
  <c r="I74" i="7"/>
  <c r="J74" i="7" s="1"/>
  <c r="G75" i="7"/>
  <c r="I75" i="7"/>
  <c r="J75" i="7" s="1"/>
  <c r="G76" i="7"/>
  <c r="I76" i="7"/>
  <c r="J76" i="7" s="1"/>
  <c r="K76" i="7"/>
  <c r="G77" i="7"/>
  <c r="I77" i="7"/>
  <c r="J77" i="7" s="1"/>
  <c r="G78" i="7"/>
  <c r="I78" i="7"/>
  <c r="J78" i="7" s="1"/>
  <c r="G79" i="7"/>
  <c r="I79" i="7"/>
  <c r="J79" i="7" s="1"/>
  <c r="K79" i="7"/>
  <c r="G80" i="7"/>
  <c r="I80" i="7"/>
  <c r="J80" i="7" s="1"/>
  <c r="G81" i="7"/>
  <c r="I81" i="7"/>
  <c r="J81" i="7" s="1"/>
  <c r="G82" i="7"/>
  <c r="I82" i="7"/>
  <c r="J82" i="7" s="1"/>
  <c r="F14" i="7"/>
  <c r="K81" i="6" l="1"/>
  <c r="K73" i="6"/>
  <c r="K65" i="6"/>
  <c r="K57" i="6"/>
  <c r="K49" i="6"/>
  <c r="K41" i="6"/>
  <c r="K33" i="6"/>
  <c r="K34" i="6"/>
  <c r="K77" i="6"/>
  <c r="K69" i="6"/>
  <c r="K61" i="6"/>
  <c r="K53" i="6"/>
  <c r="K45" i="6"/>
  <c r="K37" i="6"/>
  <c r="K80" i="6"/>
  <c r="K72" i="6"/>
  <c r="K64" i="6"/>
  <c r="K56" i="6"/>
  <c r="K48" i="6"/>
  <c r="K40" i="6"/>
  <c r="K32" i="6"/>
  <c r="F24" i="6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F76" i="6" s="1"/>
  <c r="F77" i="6" s="1"/>
  <c r="F78" i="6" s="1"/>
  <c r="F79" i="6" s="1"/>
  <c r="F80" i="6" s="1"/>
  <c r="F81" i="6" s="1"/>
  <c r="F82" i="6" s="1"/>
  <c r="N117" i="7"/>
  <c r="P116" i="7"/>
  <c r="Z97" i="7"/>
  <c r="H106" i="7"/>
  <c r="H107" i="7" s="1"/>
  <c r="H108" i="7" s="1"/>
  <c r="H109" i="7" s="1"/>
  <c r="H110" i="7" s="1"/>
  <c r="H111" i="7" s="1"/>
  <c r="H112" i="7" s="1"/>
  <c r="H113" i="7" s="1"/>
  <c r="H114" i="7" s="1"/>
  <c r="H115" i="7" s="1"/>
  <c r="H116" i="7" s="1"/>
  <c r="AB115" i="7"/>
  <c r="T106" i="7"/>
  <c r="T107" i="7" s="1"/>
  <c r="T108" i="7" s="1"/>
  <c r="T109" i="7" s="1"/>
  <c r="T110" i="7" s="1"/>
  <c r="T111" i="7" s="1"/>
  <c r="T112" i="7" s="1"/>
  <c r="T113" i="7" s="1"/>
  <c r="T114" i="7" s="1"/>
  <c r="T115" i="7" s="1"/>
  <c r="Z98" i="7"/>
  <c r="AB97" i="7"/>
  <c r="Z117" i="7"/>
  <c r="H97" i="7"/>
  <c r="H98" i="7" s="1"/>
  <c r="H99" i="7" s="1"/>
  <c r="H100" i="7" s="1"/>
  <c r="H101" i="7" s="1"/>
  <c r="H102" i="7" s="1"/>
  <c r="H103" i="7" s="1"/>
  <c r="H104" i="7" s="1"/>
  <c r="J52" i="7"/>
  <c r="K55" i="7"/>
  <c r="K44" i="7"/>
  <c r="K43" i="7"/>
  <c r="K72" i="7"/>
  <c r="K75" i="7"/>
  <c r="K60" i="7"/>
  <c r="K47" i="7"/>
  <c r="K80" i="7"/>
  <c r="K63" i="7"/>
  <c r="K48" i="7"/>
  <c r="K39" i="7"/>
  <c r="K68" i="7"/>
  <c r="K51" i="7"/>
  <c r="K71" i="7"/>
  <c r="K35" i="7"/>
  <c r="K64" i="7"/>
  <c r="K67" i="7"/>
  <c r="K40" i="7"/>
  <c r="K81" i="7"/>
  <c r="K77" i="7"/>
  <c r="K73" i="7"/>
  <c r="K69" i="7"/>
  <c r="K65" i="7"/>
  <c r="K61" i="7"/>
  <c r="K57" i="7"/>
  <c r="K53" i="7"/>
  <c r="K49" i="7"/>
  <c r="K45" i="7"/>
  <c r="K41" i="7"/>
  <c r="K37" i="7"/>
  <c r="K33" i="7"/>
  <c r="K58" i="7"/>
  <c r="K50" i="7"/>
  <c r="K46" i="7"/>
  <c r="K82" i="7"/>
  <c r="K78" i="7"/>
  <c r="K74" i="7"/>
  <c r="K70" i="7"/>
  <c r="K66" i="7"/>
  <c r="K62" i="7"/>
  <c r="K54" i="7"/>
  <c r="K42" i="7"/>
  <c r="K38" i="7"/>
  <c r="K34" i="7"/>
  <c r="F15" i="7"/>
  <c r="F16" i="7" s="1"/>
  <c r="F95" i="7"/>
  <c r="F94" i="7"/>
  <c r="F83" i="7"/>
  <c r="X103" i="7"/>
  <c r="X99" i="7"/>
  <c r="X98" i="7"/>
  <c r="X97" i="7"/>
  <c r="X96" i="7"/>
  <c r="R103" i="7"/>
  <c r="R99" i="7"/>
  <c r="R98" i="7"/>
  <c r="R97" i="7"/>
  <c r="R96" i="7"/>
  <c r="F103" i="7"/>
  <c r="F102" i="7"/>
  <c r="N118" i="7" l="1"/>
  <c r="P117" i="7"/>
  <c r="T116" i="7"/>
  <c r="V115" i="7"/>
  <c r="H117" i="7"/>
  <c r="J116" i="7"/>
  <c r="Z118" i="7"/>
  <c r="AB117" i="7"/>
  <c r="AB98" i="7"/>
  <c r="Z99" i="7"/>
  <c r="Z100" i="7" s="1"/>
  <c r="Z101" i="7" s="1"/>
  <c r="Z102" i="7" s="1"/>
  <c r="Z103" i="7" s="1"/>
  <c r="Z104" i="7" s="1"/>
  <c r="J97" i="7"/>
  <c r="J98" i="7"/>
  <c r="P97" i="7"/>
  <c r="F24" i="7"/>
  <c r="F25" i="7" s="1"/>
  <c r="X102" i="7"/>
  <c r="L100" i="7"/>
  <c r="L101" i="7" s="1"/>
  <c r="L96" i="7"/>
  <c r="L98" i="7" s="1"/>
  <c r="L97" i="7"/>
  <c r="L99" i="7" s="1"/>
  <c r="F17" i="7"/>
  <c r="R102" i="7"/>
  <c r="F100" i="7"/>
  <c r="F101" i="7" s="1"/>
  <c r="F96" i="7"/>
  <c r="F98" i="7" s="1"/>
  <c r="F97" i="7"/>
  <c r="F99" i="7" s="1"/>
  <c r="X100" i="7"/>
  <c r="X101" i="7" s="1"/>
  <c r="R100" i="7"/>
  <c r="R101" i="7" s="1"/>
  <c r="L14" i="9"/>
  <c r="F34" i="9" s="1"/>
  <c r="I34" i="9" s="1"/>
  <c r="F14" i="9"/>
  <c r="G14" i="9" s="1"/>
  <c r="Z119" i="7" l="1"/>
  <c r="AB118" i="7"/>
  <c r="N119" i="7"/>
  <c r="P118" i="7"/>
  <c r="H118" i="7"/>
  <c r="J117" i="7"/>
  <c r="V116" i="7"/>
  <c r="T117" i="7"/>
  <c r="AB99" i="7"/>
  <c r="J99" i="7"/>
  <c r="J100" i="7"/>
  <c r="P98" i="7"/>
  <c r="AB100" i="7"/>
  <c r="F18" i="7"/>
  <c r="F26" i="7"/>
  <c r="G34" i="9"/>
  <c r="I14" i="9"/>
  <c r="H14" i="9"/>
  <c r="H34" i="9"/>
  <c r="F15" i="9"/>
  <c r="R40" i="6"/>
  <c r="R39" i="6"/>
  <c r="Q39" i="6"/>
  <c r="O40" i="6"/>
  <c r="N40" i="6"/>
  <c r="AA15" i="7"/>
  <c r="R39" i="7" s="1"/>
  <c r="AA15" i="6"/>
  <c r="O39" i="6" s="1"/>
  <c r="N39" i="6"/>
  <c r="C20" i="6"/>
  <c r="H119" i="7" l="1"/>
  <c r="J118" i="7"/>
  <c r="T118" i="7"/>
  <c r="V117" i="7"/>
  <c r="N120" i="7"/>
  <c r="P119" i="7"/>
  <c r="Z120" i="7"/>
  <c r="AB119" i="7"/>
  <c r="J101" i="7"/>
  <c r="P99" i="7"/>
  <c r="AB101" i="7"/>
  <c r="F27" i="7"/>
  <c r="F19" i="7"/>
  <c r="O39" i="7"/>
  <c r="H15" i="9"/>
  <c r="I15" i="9"/>
  <c r="G15" i="9"/>
  <c r="F16" i="9"/>
  <c r="N39" i="7"/>
  <c r="Q39" i="7"/>
  <c r="AA13" i="6"/>
  <c r="AA14" i="6" s="1"/>
  <c r="AA13" i="7"/>
  <c r="C17" i="7"/>
  <c r="Y14" i="6"/>
  <c r="Y13" i="6"/>
  <c r="W13" i="6"/>
  <c r="Y14" i="2"/>
  <c r="Y13" i="2"/>
  <c r="W14" i="8"/>
  <c r="W13" i="8"/>
  <c r="Y13" i="8" s="1"/>
  <c r="Y14" i="8" s="1"/>
  <c r="W14" i="2"/>
  <c r="W13" i="2"/>
  <c r="W13" i="7"/>
  <c r="G34" i="8"/>
  <c r="G33" i="8"/>
  <c r="I32" i="8"/>
  <c r="J32" i="8" s="1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R39" i="8"/>
  <c r="I18" i="8"/>
  <c r="K18" i="8" s="1"/>
  <c r="G18" i="8"/>
  <c r="G17" i="8"/>
  <c r="G16" i="8"/>
  <c r="G15" i="8"/>
  <c r="I14" i="8"/>
  <c r="J14" i="8" s="1"/>
  <c r="G14" i="8"/>
  <c r="F14" i="8"/>
  <c r="G8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I19" i="7"/>
  <c r="J19" i="7" s="1"/>
  <c r="G19" i="7"/>
  <c r="G18" i="7"/>
  <c r="I17" i="7"/>
  <c r="K17" i="7" s="1"/>
  <c r="G17" i="7"/>
  <c r="G16" i="7"/>
  <c r="I15" i="7"/>
  <c r="K15" i="7" s="1"/>
  <c r="G15" i="7"/>
  <c r="I14" i="7"/>
  <c r="K14" i="7" s="1"/>
  <c r="G14" i="7"/>
  <c r="C21" i="6"/>
  <c r="C19" i="2"/>
  <c r="C18" i="2"/>
  <c r="C19" i="6"/>
  <c r="I21" i="6" s="1"/>
  <c r="K21" i="6" s="1"/>
  <c r="C23" i="2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Z121" i="7" l="1"/>
  <c r="AB120" i="7"/>
  <c r="N121" i="7"/>
  <c r="P120" i="7"/>
  <c r="T119" i="7"/>
  <c r="V118" i="7"/>
  <c r="H120" i="7"/>
  <c r="J119" i="7"/>
  <c r="J102" i="7"/>
  <c r="P100" i="7"/>
  <c r="AB102" i="7"/>
  <c r="F20" i="7"/>
  <c r="F28" i="7"/>
  <c r="H16" i="9"/>
  <c r="I16" i="9"/>
  <c r="G16" i="9"/>
  <c r="F17" i="9"/>
  <c r="R40" i="7"/>
  <c r="N40" i="7"/>
  <c r="Y13" i="7"/>
  <c r="Y14" i="7" s="1"/>
  <c r="C18" i="7"/>
  <c r="AA14" i="7"/>
  <c r="O40" i="7" s="1"/>
  <c r="S39" i="8"/>
  <c r="U39" i="8"/>
  <c r="V39" i="8"/>
  <c r="Y39" i="8"/>
  <c r="K14" i="8"/>
  <c r="K32" i="8"/>
  <c r="N14" i="8"/>
  <c r="F34" i="8" s="1"/>
  <c r="F15" i="8" s="1"/>
  <c r="F16" i="8" s="1"/>
  <c r="I17" i="8"/>
  <c r="J18" i="8"/>
  <c r="I22" i="8"/>
  <c r="I26" i="8"/>
  <c r="I30" i="8"/>
  <c r="X39" i="8"/>
  <c r="I34" i="8"/>
  <c r="I16" i="8"/>
  <c r="I21" i="8"/>
  <c r="I25" i="8"/>
  <c r="I29" i="8"/>
  <c r="AB39" i="8"/>
  <c r="AB40" i="8" s="1"/>
  <c r="I33" i="8"/>
  <c r="H14" i="8"/>
  <c r="I15" i="8"/>
  <c r="I20" i="8"/>
  <c r="I24" i="8"/>
  <c r="I28" i="8"/>
  <c r="I19" i="8"/>
  <c r="I23" i="8"/>
  <c r="I27" i="8"/>
  <c r="I31" i="8"/>
  <c r="J14" i="7"/>
  <c r="K19" i="7"/>
  <c r="I18" i="7"/>
  <c r="I20" i="7"/>
  <c r="K20" i="7" s="1"/>
  <c r="J15" i="7"/>
  <c r="I26" i="7"/>
  <c r="I32" i="7"/>
  <c r="I25" i="7"/>
  <c r="C22" i="7"/>
  <c r="C23" i="7" s="1"/>
  <c r="I31" i="7"/>
  <c r="I24" i="7"/>
  <c r="I30" i="7"/>
  <c r="I23" i="7"/>
  <c r="J17" i="7"/>
  <c r="I22" i="7"/>
  <c r="C20" i="7"/>
  <c r="I29" i="7"/>
  <c r="C26" i="7"/>
  <c r="I83" i="7"/>
  <c r="I16" i="7"/>
  <c r="C19" i="7"/>
  <c r="I28" i="7"/>
  <c r="C25" i="7"/>
  <c r="H19" i="7" s="1"/>
  <c r="I21" i="7"/>
  <c r="I27" i="7"/>
  <c r="I28" i="6"/>
  <c r="K28" i="6" s="1"/>
  <c r="I16" i="6"/>
  <c r="K16" i="6" s="1"/>
  <c r="C31" i="6"/>
  <c r="C32" i="6"/>
  <c r="C28" i="6"/>
  <c r="C29" i="6" s="1"/>
  <c r="C24" i="6"/>
  <c r="C26" i="6"/>
  <c r="C23" i="6"/>
  <c r="C25" i="6"/>
  <c r="I22" i="6"/>
  <c r="J22" i="6" s="1"/>
  <c r="I29" i="6"/>
  <c r="K29" i="6" s="1"/>
  <c r="I19" i="6"/>
  <c r="K19" i="6" s="1"/>
  <c r="I14" i="6"/>
  <c r="K14" i="6" s="1"/>
  <c r="I20" i="6"/>
  <c r="I23" i="6"/>
  <c r="J23" i="6" s="1"/>
  <c r="I26" i="6"/>
  <c r="K26" i="6" s="1"/>
  <c r="I30" i="6"/>
  <c r="J30" i="6" s="1"/>
  <c r="I25" i="6"/>
  <c r="K25" i="6" s="1"/>
  <c r="I17" i="6"/>
  <c r="J17" i="6" s="1"/>
  <c r="I15" i="6"/>
  <c r="J15" i="6" s="1"/>
  <c r="I18" i="6"/>
  <c r="K18" i="6" s="1"/>
  <c r="I24" i="6"/>
  <c r="K24" i="6" s="1"/>
  <c r="I27" i="6"/>
  <c r="K27" i="6" s="1"/>
  <c r="J21" i="6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F14" i="2"/>
  <c r="H121" i="7" l="1"/>
  <c r="J120" i="7"/>
  <c r="T120" i="7"/>
  <c r="V119" i="7"/>
  <c r="N122" i="7"/>
  <c r="P121" i="7"/>
  <c r="Z122" i="7"/>
  <c r="AB121" i="7"/>
  <c r="J103" i="7"/>
  <c r="P101" i="7"/>
  <c r="AB103" i="7"/>
  <c r="H23" i="7"/>
  <c r="H24" i="7"/>
  <c r="H16" i="7"/>
  <c r="H25" i="7"/>
  <c r="H17" i="7"/>
  <c r="H18" i="7"/>
  <c r="H26" i="7"/>
  <c r="H27" i="7"/>
  <c r="F29" i="7"/>
  <c r="H28" i="7"/>
  <c r="F21" i="7"/>
  <c r="H20" i="7"/>
  <c r="H17" i="9"/>
  <c r="G17" i="9"/>
  <c r="I17" i="9"/>
  <c r="F18" i="9"/>
  <c r="H15" i="7"/>
  <c r="K26" i="8"/>
  <c r="J26" i="8"/>
  <c r="K21" i="8"/>
  <c r="J21" i="8"/>
  <c r="K23" i="8"/>
  <c r="J23" i="8"/>
  <c r="K29" i="8"/>
  <c r="J29" i="8"/>
  <c r="K19" i="8"/>
  <c r="J19" i="8"/>
  <c r="K25" i="8"/>
  <c r="J25" i="8"/>
  <c r="K22" i="8"/>
  <c r="J22" i="8"/>
  <c r="K33" i="8"/>
  <c r="J33" i="8"/>
  <c r="K16" i="8"/>
  <c r="J16" i="8"/>
  <c r="K17" i="8"/>
  <c r="J17" i="8"/>
  <c r="F17" i="8"/>
  <c r="H16" i="8"/>
  <c r="K24" i="8"/>
  <c r="J24" i="8"/>
  <c r="K31" i="8"/>
  <c r="J31" i="8"/>
  <c r="K20" i="8"/>
  <c r="J20" i="8"/>
  <c r="H34" i="8"/>
  <c r="K28" i="8"/>
  <c r="J28" i="8"/>
  <c r="V40" i="8"/>
  <c r="K34" i="8"/>
  <c r="Y40" i="8" s="1"/>
  <c r="J34" i="8"/>
  <c r="S40" i="8" s="1"/>
  <c r="H15" i="8"/>
  <c r="K27" i="8"/>
  <c r="J27" i="8"/>
  <c r="K15" i="8"/>
  <c r="J15" i="8"/>
  <c r="K30" i="8"/>
  <c r="J30" i="8"/>
  <c r="H14" i="7"/>
  <c r="H83" i="7"/>
  <c r="J20" i="7"/>
  <c r="J18" i="7"/>
  <c r="K18" i="7"/>
  <c r="K32" i="7"/>
  <c r="J32" i="7"/>
  <c r="J21" i="7"/>
  <c r="K21" i="7"/>
  <c r="K26" i="7"/>
  <c r="J26" i="7"/>
  <c r="K31" i="7"/>
  <c r="J31" i="7"/>
  <c r="K83" i="7"/>
  <c r="J83" i="7"/>
  <c r="K29" i="7"/>
  <c r="J29" i="7"/>
  <c r="K23" i="7"/>
  <c r="J23" i="7"/>
  <c r="K25" i="7"/>
  <c r="J25" i="7"/>
  <c r="J28" i="7"/>
  <c r="K28" i="7"/>
  <c r="J16" i="7"/>
  <c r="K16" i="7"/>
  <c r="K30" i="7"/>
  <c r="J30" i="7"/>
  <c r="J27" i="7"/>
  <c r="K27" i="7"/>
  <c r="K22" i="7"/>
  <c r="J22" i="7"/>
  <c r="K24" i="7"/>
  <c r="J24" i="7"/>
  <c r="J16" i="6"/>
  <c r="J28" i="6"/>
  <c r="K22" i="6"/>
  <c r="K17" i="6"/>
  <c r="J14" i="6"/>
  <c r="J29" i="6"/>
  <c r="J24" i="6"/>
  <c r="K23" i="6"/>
  <c r="J25" i="6"/>
  <c r="H14" i="6"/>
  <c r="J18" i="6"/>
  <c r="J20" i="6"/>
  <c r="K20" i="6"/>
  <c r="J26" i="6"/>
  <c r="K15" i="6"/>
  <c r="J27" i="6"/>
  <c r="J19" i="6"/>
  <c r="K30" i="6"/>
  <c r="H15" i="6"/>
  <c r="H16" i="6"/>
  <c r="H122" i="7" l="1"/>
  <c r="J121" i="7"/>
  <c r="Z123" i="7"/>
  <c r="AB122" i="7"/>
  <c r="N123" i="7"/>
  <c r="P122" i="7"/>
  <c r="T121" i="7"/>
  <c r="V120" i="7"/>
  <c r="J104" i="7"/>
  <c r="P102" i="7"/>
  <c r="AB104" i="7"/>
  <c r="F22" i="7"/>
  <c r="H22" i="7" s="1"/>
  <c r="H21" i="7"/>
  <c r="F30" i="7"/>
  <c r="H29" i="7"/>
  <c r="G18" i="9"/>
  <c r="H18" i="9"/>
  <c r="I18" i="9"/>
  <c r="F19" i="9"/>
  <c r="F18" i="8"/>
  <c r="H17" i="8"/>
  <c r="H17" i="6"/>
  <c r="Y39" i="2"/>
  <c r="X39" i="2"/>
  <c r="V39" i="2"/>
  <c r="U39" i="2"/>
  <c r="S39" i="2"/>
  <c r="R39" i="2"/>
  <c r="AB39" i="2"/>
  <c r="AB40" i="2" s="1"/>
  <c r="N14" i="2"/>
  <c r="F3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H33" i="2" s="1"/>
  <c r="I26" i="2"/>
  <c r="I22" i="2"/>
  <c r="I31" i="2"/>
  <c r="I17" i="2"/>
  <c r="I27" i="2"/>
  <c r="I23" i="2"/>
  <c r="I18" i="2"/>
  <c r="I32" i="2"/>
  <c r="I28" i="2"/>
  <c r="I14" i="2"/>
  <c r="I24" i="2"/>
  <c r="I19" i="2"/>
  <c r="H14" i="2"/>
  <c r="I33" i="2"/>
  <c r="I29" i="2"/>
  <c r="I20" i="2"/>
  <c r="I15" i="2"/>
  <c r="I25" i="2"/>
  <c r="I34" i="2"/>
  <c r="I16" i="2"/>
  <c r="I21" i="2"/>
  <c r="I30" i="2"/>
  <c r="T122" i="7" l="1"/>
  <c r="V121" i="7"/>
  <c r="H123" i="7"/>
  <c r="J122" i="7"/>
  <c r="N124" i="7"/>
  <c r="P123" i="7"/>
  <c r="Z124" i="7"/>
  <c r="AB123" i="7"/>
  <c r="J105" i="7"/>
  <c r="P103" i="7"/>
  <c r="AB105" i="7"/>
  <c r="F31" i="7"/>
  <c r="H30" i="7"/>
  <c r="G19" i="9"/>
  <c r="I19" i="9"/>
  <c r="H19" i="9"/>
  <c r="F20" i="9"/>
  <c r="F19" i="8"/>
  <c r="H18" i="8"/>
  <c r="H18" i="6"/>
  <c r="H21" i="2"/>
  <c r="H25" i="2"/>
  <c r="K24" i="2"/>
  <c r="J24" i="2"/>
  <c r="H15" i="2"/>
  <c r="H19" i="2"/>
  <c r="H28" i="2"/>
  <c r="H17" i="2"/>
  <c r="H26" i="2"/>
  <c r="H22" i="2"/>
  <c r="K20" i="2"/>
  <c r="J20" i="2"/>
  <c r="K18" i="2"/>
  <c r="J18" i="2"/>
  <c r="J31" i="2"/>
  <c r="K31" i="2"/>
  <c r="H29" i="2"/>
  <c r="K15" i="2"/>
  <c r="J15" i="2"/>
  <c r="K32" i="2"/>
  <c r="J32" i="2"/>
  <c r="K16" i="2"/>
  <c r="J16" i="2"/>
  <c r="H32" i="2"/>
  <c r="H20" i="2"/>
  <c r="H24" i="2"/>
  <c r="K14" i="2"/>
  <c r="J14" i="2"/>
  <c r="K23" i="2"/>
  <c r="J23" i="2"/>
  <c r="H16" i="2"/>
  <c r="V40" i="2"/>
  <c r="K34" i="2"/>
  <c r="Y40" i="2" s="1"/>
  <c r="J34" i="2"/>
  <c r="S40" i="2" s="1"/>
  <c r="K29" i="2"/>
  <c r="J29" i="2"/>
  <c r="H18" i="2"/>
  <c r="K27" i="2"/>
  <c r="J27" i="2"/>
  <c r="K22" i="2"/>
  <c r="J22" i="2"/>
  <c r="K30" i="2"/>
  <c r="J30" i="2"/>
  <c r="K25" i="2"/>
  <c r="J25" i="2"/>
  <c r="K33" i="2"/>
  <c r="J33" i="2"/>
  <c r="H23" i="2"/>
  <c r="H31" i="2"/>
  <c r="K26" i="2"/>
  <c r="J26" i="2"/>
  <c r="H27" i="2"/>
  <c r="H30" i="2"/>
  <c r="K21" i="2"/>
  <c r="J21" i="2"/>
  <c r="K19" i="2"/>
  <c r="J19" i="2"/>
  <c r="K28" i="2"/>
  <c r="J28" i="2"/>
  <c r="J17" i="2"/>
  <c r="K17" i="2"/>
  <c r="H34" i="2"/>
  <c r="Z125" i="7" l="1"/>
  <c r="AB124" i="7"/>
  <c r="N125" i="7"/>
  <c r="P124" i="7"/>
  <c r="H124" i="7"/>
  <c r="J123" i="7"/>
  <c r="T123" i="7"/>
  <c r="V122" i="7"/>
  <c r="J106" i="7"/>
  <c r="P104" i="7"/>
  <c r="AB106" i="7"/>
  <c r="F32" i="7"/>
  <c r="H31" i="7"/>
  <c r="G20" i="9"/>
  <c r="I20" i="9"/>
  <c r="H20" i="9"/>
  <c r="F21" i="9"/>
  <c r="F20" i="8"/>
  <c r="H19" i="8"/>
  <c r="H19" i="6"/>
  <c r="T124" i="7" l="1"/>
  <c r="V123" i="7"/>
  <c r="H125" i="7"/>
  <c r="J124" i="7"/>
  <c r="Z126" i="7"/>
  <c r="AB125" i="7"/>
  <c r="N126" i="7"/>
  <c r="P125" i="7"/>
  <c r="J107" i="7"/>
  <c r="P105" i="7"/>
  <c r="AB107" i="7"/>
  <c r="F33" i="7"/>
  <c r="H32" i="7"/>
  <c r="I21" i="9"/>
  <c r="G21" i="9"/>
  <c r="H21" i="9"/>
  <c r="F22" i="9"/>
  <c r="F21" i="8"/>
  <c r="H20" i="8"/>
  <c r="H20" i="6"/>
  <c r="T125" i="7" l="1"/>
  <c r="V124" i="7"/>
  <c r="N127" i="7"/>
  <c r="P126" i="7"/>
  <c r="Z127" i="7"/>
  <c r="AB126" i="7"/>
  <c r="H126" i="7"/>
  <c r="J125" i="7"/>
  <c r="J108" i="7"/>
  <c r="P106" i="7"/>
  <c r="AB108" i="7"/>
  <c r="F34" i="7"/>
  <c r="H33" i="7"/>
  <c r="H22" i="9"/>
  <c r="G22" i="9"/>
  <c r="I22" i="9"/>
  <c r="F23" i="9"/>
  <c r="H21" i="8"/>
  <c r="F22" i="8"/>
  <c r="H21" i="6"/>
  <c r="H127" i="7" l="1"/>
  <c r="J126" i="7"/>
  <c r="Z128" i="7"/>
  <c r="AB127" i="7"/>
  <c r="T126" i="7"/>
  <c r="V125" i="7"/>
  <c r="N128" i="7"/>
  <c r="P127" i="7"/>
  <c r="J109" i="7"/>
  <c r="P107" i="7"/>
  <c r="AB109" i="7"/>
  <c r="F35" i="7"/>
  <c r="H34" i="7"/>
  <c r="H23" i="9"/>
  <c r="I23" i="9"/>
  <c r="G23" i="9"/>
  <c r="F24" i="9"/>
  <c r="F23" i="8"/>
  <c r="H22" i="8"/>
  <c r="H22" i="6"/>
  <c r="H128" i="7" l="1"/>
  <c r="J127" i="7"/>
  <c r="N129" i="7"/>
  <c r="P128" i="7"/>
  <c r="T127" i="7"/>
  <c r="V126" i="7"/>
  <c r="Z129" i="7"/>
  <c r="AB128" i="7"/>
  <c r="J110" i="7"/>
  <c r="P108" i="7"/>
  <c r="AB110" i="7"/>
  <c r="F36" i="7"/>
  <c r="H35" i="7"/>
  <c r="H24" i="9"/>
  <c r="G24" i="9"/>
  <c r="I24" i="9"/>
  <c r="F25" i="9"/>
  <c r="H23" i="8"/>
  <c r="F24" i="8"/>
  <c r="H23" i="6"/>
  <c r="H129" i="7" l="1"/>
  <c r="J128" i="7"/>
  <c r="Z130" i="7"/>
  <c r="AB129" i="7"/>
  <c r="T128" i="7"/>
  <c r="V127" i="7"/>
  <c r="N130" i="7"/>
  <c r="P129" i="7"/>
  <c r="J111" i="7"/>
  <c r="P109" i="7"/>
  <c r="AB111" i="7"/>
  <c r="F37" i="7"/>
  <c r="H36" i="7"/>
  <c r="H25" i="9"/>
  <c r="I25" i="9"/>
  <c r="G25" i="9"/>
  <c r="F26" i="9"/>
  <c r="F25" i="8"/>
  <c r="H24" i="8"/>
  <c r="H24" i="6"/>
  <c r="H130" i="7" l="1"/>
  <c r="J129" i="7"/>
  <c r="N131" i="7"/>
  <c r="P130" i="7"/>
  <c r="T129" i="7"/>
  <c r="V128" i="7"/>
  <c r="Z131" i="7"/>
  <c r="AB130" i="7"/>
  <c r="J112" i="7"/>
  <c r="P110" i="7"/>
  <c r="AB112" i="7"/>
  <c r="F38" i="7"/>
  <c r="H37" i="7"/>
  <c r="H26" i="9"/>
  <c r="I26" i="9"/>
  <c r="G26" i="9"/>
  <c r="F27" i="9"/>
  <c r="H25" i="8"/>
  <c r="F26" i="8"/>
  <c r="H25" i="6"/>
  <c r="H131" i="7" l="1"/>
  <c r="J130" i="7"/>
  <c r="Z132" i="7"/>
  <c r="AB131" i="7"/>
  <c r="T130" i="7"/>
  <c r="V129" i="7"/>
  <c r="N132" i="7"/>
  <c r="P131" i="7"/>
  <c r="J113" i="7"/>
  <c r="P111" i="7"/>
  <c r="AB113" i="7"/>
  <c r="F39" i="7"/>
  <c r="H38" i="7"/>
  <c r="G27" i="9"/>
  <c r="H27" i="9"/>
  <c r="I27" i="9"/>
  <c r="F28" i="9"/>
  <c r="F27" i="8"/>
  <c r="H26" i="8"/>
  <c r="H26" i="6"/>
  <c r="H132" i="7" l="1"/>
  <c r="J131" i="7"/>
  <c r="N133" i="7"/>
  <c r="P132" i="7"/>
  <c r="T131" i="7"/>
  <c r="V130" i="7"/>
  <c r="Z133" i="7"/>
  <c r="AB132" i="7"/>
  <c r="J114" i="7"/>
  <c r="J115" i="7"/>
  <c r="P112" i="7"/>
  <c r="AB114" i="7"/>
  <c r="F40" i="7"/>
  <c r="H39" i="7"/>
  <c r="G28" i="9"/>
  <c r="I28" i="9"/>
  <c r="H28" i="9"/>
  <c r="F29" i="9"/>
  <c r="H27" i="8"/>
  <c r="F28" i="8"/>
  <c r="H27" i="6"/>
  <c r="Z134" i="7" l="1"/>
  <c r="AB133" i="7"/>
  <c r="T132" i="7"/>
  <c r="V131" i="7"/>
  <c r="N134" i="7"/>
  <c r="P133" i="7"/>
  <c r="H133" i="7"/>
  <c r="J132" i="7"/>
  <c r="P113" i="7"/>
  <c r="F41" i="7"/>
  <c r="H40" i="7"/>
  <c r="I29" i="9"/>
  <c r="G29" i="9"/>
  <c r="H29" i="9"/>
  <c r="F30" i="9"/>
  <c r="F29" i="8"/>
  <c r="H28" i="8"/>
  <c r="H28" i="6"/>
  <c r="T133" i="7" l="1"/>
  <c r="V132" i="7"/>
  <c r="H134" i="7"/>
  <c r="J133" i="7"/>
  <c r="N135" i="7"/>
  <c r="P134" i="7"/>
  <c r="Z135" i="7"/>
  <c r="AB134" i="7"/>
  <c r="P114" i="7"/>
  <c r="P115" i="7"/>
  <c r="F42" i="7"/>
  <c r="H41" i="7"/>
  <c r="I30" i="9"/>
  <c r="G30" i="9"/>
  <c r="H30" i="9"/>
  <c r="F31" i="9"/>
  <c r="F30" i="8"/>
  <c r="H29" i="8"/>
  <c r="H29" i="6"/>
  <c r="H135" i="7" l="1"/>
  <c r="J134" i="7"/>
  <c r="Z136" i="7"/>
  <c r="AB135" i="7"/>
  <c r="N136" i="7"/>
  <c r="P135" i="7"/>
  <c r="T134" i="7"/>
  <c r="V133" i="7"/>
  <c r="F43" i="7"/>
  <c r="H42" i="7"/>
  <c r="H31" i="9"/>
  <c r="I31" i="9"/>
  <c r="G31" i="9"/>
  <c r="F32" i="9"/>
  <c r="F31" i="8"/>
  <c r="H30" i="8"/>
  <c r="H30" i="6"/>
  <c r="T135" i="7" l="1"/>
  <c r="V134" i="7"/>
  <c r="Z137" i="7"/>
  <c r="AB136" i="7"/>
  <c r="N137" i="7"/>
  <c r="P136" i="7"/>
  <c r="H136" i="7"/>
  <c r="J135" i="7"/>
  <c r="F44" i="7"/>
  <c r="H43" i="7"/>
  <c r="H32" i="9"/>
  <c r="I32" i="9"/>
  <c r="G32" i="9"/>
  <c r="F33" i="9"/>
  <c r="H31" i="8"/>
  <c r="F32" i="8"/>
  <c r="H137" i="7" l="1"/>
  <c r="J136" i="7"/>
  <c r="N138" i="7"/>
  <c r="P137" i="7"/>
  <c r="Z138" i="7"/>
  <c r="AB137" i="7"/>
  <c r="T136" i="7"/>
  <c r="V135" i="7"/>
  <c r="F45" i="7"/>
  <c r="H44" i="7"/>
  <c r="H33" i="9"/>
  <c r="I33" i="9"/>
  <c r="G33" i="9"/>
  <c r="F33" i="8"/>
  <c r="H33" i="8" s="1"/>
  <c r="H32" i="8"/>
  <c r="Z139" i="7" l="1"/>
  <c r="AB138" i="7"/>
  <c r="T137" i="7"/>
  <c r="V136" i="7"/>
  <c r="N139" i="7"/>
  <c r="P138" i="7"/>
  <c r="H138" i="7"/>
  <c r="J137" i="7"/>
  <c r="F46" i="7"/>
  <c r="H45" i="7"/>
  <c r="N140" i="7" l="1"/>
  <c r="P139" i="7"/>
  <c r="T138" i="7"/>
  <c r="V137" i="7"/>
  <c r="H139" i="7"/>
  <c r="J138" i="7"/>
  <c r="Z140" i="7"/>
  <c r="AB139" i="7"/>
  <c r="F47" i="7"/>
  <c r="H46" i="7"/>
  <c r="Z141" i="7" l="1"/>
  <c r="AB140" i="7"/>
  <c r="H140" i="7"/>
  <c r="J139" i="7"/>
  <c r="T139" i="7"/>
  <c r="V138" i="7"/>
  <c r="N141" i="7"/>
  <c r="P140" i="7"/>
  <c r="F48" i="7"/>
  <c r="H47" i="7"/>
  <c r="N142" i="7" l="1"/>
  <c r="P141" i="7"/>
  <c r="T140" i="7"/>
  <c r="V139" i="7"/>
  <c r="H141" i="7"/>
  <c r="J140" i="7"/>
  <c r="Z142" i="7"/>
  <c r="AB141" i="7"/>
  <c r="F49" i="7"/>
  <c r="H48" i="7"/>
  <c r="Z143" i="7" l="1"/>
  <c r="AB142" i="7"/>
  <c r="H142" i="7"/>
  <c r="J141" i="7"/>
  <c r="T141" i="7"/>
  <c r="V140" i="7"/>
  <c r="N143" i="7"/>
  <c r="P142" i="7"/>
  <c r="F50" i="7"/>
  <c r="H49" i="7"/>
  <c r="N144" i="7" l="1"/>
  <c r="P143" i="7"/>
  <c r="T142" i="7"/>
  <c r="V141" i="7"/>
  <c r="H143" i="7"/>
  <c r="J142" i="7"/>
  <c r="Z144" i="7"/>
  <c r="AB143" i="7"/>
  <c r="F51" i="7"/>
  <c r="H50" i="7"/>
  <c r="Z145" i="7" l="1"/>
  <c r="AB144" i="7"/>
  <c r="H144" i="7"/>
  <c r="J143" i="7"/>
  <c r="T143" i="7"/>
  <c r="V142" i="7"/>
  <c r="N145" i="7"/>
  <c r="P144" i="7"/>
  <c r="F52" i="7"/>
  <c r="H51" i="7"/>
  <c r="N146" i="7" l="1"/>
  <c r="P145" i="7"/>
  <c r="T144" i="7"/>
  <c r="V143" i="7"/>
  <c r="H145" i="7"/>
  <c r="J144" i="7"/>
  <c r="Z146" i="7"/>
  <c r="AB145" i="7"/>
  <c r="F53" i="7"/>
  <c r="H52" i="7"/>
  <c r="H146" i="7" l="1"/>
  <c r="J145" i="7"/>
  <c r="T145" i="7"/>
  <c r="V144" i="7"/>
  <c r="Z147" i="7"/>
  <c r="AB146" i="7"/>
  <c r="N147" i="7"/>
  <c r="P146" i="7"/>
  <c r="F54" i="7"/>
  <c r="H53" i="7"/>
  <c r="Z148" i="7" l="1"/>
  <c r="AB147" i="7"/>
  <c r="T146" i="7"/>
  <c r="V145" i="7"/>
  <c r="N148" i="7"/>
  <c r="P147" i="7"/>
  <c r="H147" i="7"/>
  <c r="J146" i="7"/>
  <c r="F55" i="7"/>
  <c r="H54" i="7"/>
  <c r="H148" i="7" l="1"/>
  <c r="J147" i="7"/>
  <c r="N149" i="7"/>
  <c r="P148" i="7"/>
  <c r="T147" i="7"/>
  <c r="V146" i="7"/>
  <c r="Z149" i="7"/>
  <c r="AB148" i="7"/>
  <c r="F56" i="7"/>
  <c r="H55" i="7"/>
  <c r="Z150" i="7" l="1"/>
  <c r="AB149" i="7"/>
  <c r="T148" i="7"/>
  <c r="V147" i="7"/>
  <c r="N150" i="7"/>
  <c r="P149" i="7"/>
  <c r="H149" i="7"/>
  <c r="J148" i="7"/>
  <c r="F57" i="7"/>
  <c r="H56" i="7"/>
  <c r="N151" i="7" l="1"/>
  <c r="P150" i="7"/>
  <c r="H150" i="7"/>
  <c r="J149" i="7"/>
  <c r="T149" i="7"/>
  <c r="V148" i="7"/>
  <c r="Z151" i="7"/>
  <c r="AB150" i="7"/>
  <c r="F58" i="7"/>
  <c r="H57" i="7"/>
  <c r="Z152" i="7" l="1"/>
  <c r="AB151" i="7"/>
  <c r="T150" i="7"/>
  <c r="V149" i="7"/>
  <c r="H151" i="7"/>
  <c r="J150" i="7"/>
  <c r="N152" i="7"/>
  <c r="P151" i="7"/>
  <c r="F59" i="7"/>
  <c r="H58" i="7"/>
  <c r="H152" i="7" l="1"/>
  <c r="J151" i="7"/>
  <c r="N153" i="7"/>
  <c r="P152" i="7"/>
  <c r="T151" i="7"/>
  <c r="V150" i="7"/>
  <c r="Z153" i="7"/>
  <c r="AB152" i="7"/>
  <c r="F60" i="7"/>
  <c r="H59" i="7"/>
  <c r="Z154" i="7" l="1"/>
  <c r="AB153" i="7"/>
  <c r="T152" i="7"/>
  <c r="V151" i="7"/>
  <c r="N154" i="7"/>
  <c r="P153" i="7"/>
  <c r="H153" i="7"/>
  <c r="J152" i="7"/>
  <c r="F61" i="7"/>
  <c r="H60" i="7"/>
  <c r="N155" i="7" l="1"/>
  <c r="P154" i="7"/>
  <c r="H154" i="7"/>
  <c r="J153" i="7"/>
  <c r="T153" i="7"/>
  <c r="V152" i="7"/>
  <c r="Z155" i="7"/>
  <c r="AB154" i="7"/>
  <c r="F62" i="7"/>
  <c r="H61" i="7"/>
  <c r="T154" i="7" l="1"/>
  <c r="V153" i="7"/>
  <c r="Z156" i="7"/>
  <c r="AB155" i="7"/>
  <c r="H155" i="7"/>
  <c r="J154" i="7"/>
  <c r="N156" i="7"/>
  <c r="P155" i="7"/>
  <c r="F63" i="7"/>
  <c r="H62" i="7"/>
  <c r="N157" i="7" l="1"/>
  <c r="P156" i="7"/>
  <c r="H156" i="7"/>
  <c r="J155" i="7"/>
  <c r="Z157" i="7"/>
  <c r="AB156" i="7"/>
  <c r="T155" i="7"/>
  <c r="V154" i="7"/>
  <c r="F64" i="7"/>
  <c r="H63" i="7"/>
  <c r="Z158" i="7" l="1"/>
  <c r="AB157" i="7"/>
  <c r="T156" i="7"/>
  <c r="V155" i="7"/>
  <c r="H157" i="7"/>
  <c r="J156" i="7"/>
  <c r="N158" i="7"/>
  <c r="P157" i="7"/>
  <c r="F65" i="7"/>
  <c r="H64" i="7"/>
  <c r="H158" i="7" l="1"/>
  <c r="J157" i="7"/>
  <c r="N159" i="7"/>
  <c r="P158" i="7"/>
  <c r="T157" i="7"/>
  <c r="V156" i="7"/>
  <c r="Z159" i="7"/>
  <c r="AB158" i="7"/>
  <c r="F66" i="7"/>
  <c r="H65" i="7"/>
  <c r="Z160" i="7" l="1"/>
  <c r="AB159" i="7"/>
  <c r="T158" i="7"/>
  <c r="V157" i="7"/>
  <c r="N160" i="7"/>
  <c r="P159" i="7"/>
  <c r="H159" i="7"/>
  <c r="J158" i="7"/>
  <c r="F67" i="7"/>
  <c r="H66" i="7"/>
  <c r="H160" i="7" l="1"/>
  <c r="J159" i="7"/>
  <c r="N161" i="7"/>
  <c r="P160" i="7"/>
  <c r="T159" i="7"/>
  <c r="V158" i="7"/>
  <c r="Z161" i="7"/>
  <c r="AB160" i="7"/>
  <c r="F68" i="7"/>
  <c r="H67" i="7"/>
  <c r="Z162" i="7" l="1"/>
  <c r="AB161" i="7"/>
  <c r="T160" i="7"/>
  <c r="V159" i="7"/>
  <c r="N162" i="7"/>
  <c r="P161" i="7"/>
  <c r="H161" i="7"/>
  <c r="J160" i="7"/>
  <c r="F69" i="7"/>
  <c r="H68" i="7"/>
  <c r="N163" i="7" l="1"/>
  <c r="P162" i="7"/>
  <c r="T161" i="7"/>
  <c r="V160" i="7"/>
  <c r="H162" i="7"/>
  <c r="J161" i="7"/>
  <c r="Z163" i="7"/>
  <c r="AB162" i="7"/>
  <c r="F70" i="7"/>
  <c r="H69" i="7"/>
  <c r="Z164" i="7" l="1"/>
  <c r="AB164" i="7" s="1"/>
  <c r="AB163" i="7"/>
  <c r="H163" i="7"/>
  <c r="J162" i="7"/>
  <c r="T162" i="7"/>
  <c r="V161" i="7"/>
  <c r="N164" i="7"/>
  <c r="P164" i="7" s="1"/>
  <c r="P163" i="7"/>
  <c r="F71" i="7"/>
  <c r="H70" i="7"/>
  <c r="T163" i="7" l="1"/>
  <c r="V162" i="7"/>
  <c r="H164" i="7"/>
  <c r="J164" i="7" s="1"/>
  <c r="J163" i="7"/>
  <c r="F72" i="7"/>
  <c r="H71" i="7"/>
  <c r="T164" i="7" l="1"/>
  <c r="V164" i="7" s="1"/>
  <c r="V163" i="7"/>
  <c r="F73" i="7"/>
  <c r="H72" i="7"/>
  <c r="F74" i="7" l="1"/>
  <c r="H73" i="7"/>
  <c r="F75" i="7" l="1"/>
  <c r="H74" i="7"/>
  <c r="F76" i="7" l="1"/>
  <c r="H75" i="7"/>
  <c r="F77" i="7" l="1"/>
  <c r="H76" i="7"/>
  <c r="F78" i="7" l="1"/>
  <c r="H77" i="7"/>
  <c r="F79" i="7" l="1"/>
  <c r="H78" i="7"/>
  <c r="F80" i="7" l="1"/>
  <c r="H79" i="7"/>
  <c r="F81" i="7" l="1"/>
  <c r="H80" i="7"/>
  <c r="F82" i="7" l="1"/>
  <c r="H82" i="7" s="1"/>
  <c r="H81" i="7"/>
  <c r="V96" i="7" l="1"/>
  <c r="V97" i="7"/>
  <c r="V98" i="7" l="1"/>
  <c r="V99" i="7" l="1"/>
  <c r="V100" i="7" l="1"/>
  <c r="V101" i="7" l="1"/>
  <c r="V102" i="7" l="1"/>
  <c r="V103" i="7" l="1"/>
  <c r="V104" i="7" l="1"/>
  <c r="V105" i="7" l="1"/>
  <c r="V106" i="7" l="1"/>
  <c r="V107" i="7" l="1"/>
  <c r="V108" i="7" l="1"/>
  <c r="V109" i="7" l="1"/>
  <c r="V110" i="7" l="1"/>
  <c r="V111" i="7" l="1"/>
  <c r="V112" i="7" l="1"/>
  <c r="V113" i="7" l="1"/>
  <c r="V114" i="7" l="1"/>
</calcChain>
</file>

<file path=xl/sharedStrings.xml><?xml version="1.0" encoding="utf-8"?>
<sst xmlns="http://schemas.openxmlformats.org/spreadsheetml/2006/main" count="211" uniqueCount="49">
  <si>
    <t>K</t>
  </si>
  <si>
    <t>T</t>
  </si>
  <si>
    <t>tr5%</t>
  </si>
  <si>
    <t>t</t>
  </si>
  <si>
    <t>Sinf</t>
  </si>
  <si>
    <t>0,63Sinf</t>
  </si>
  <si>
    <t>95%Sinf</t>
  </si>
  <si>
    <t>V</t>
  </si>
  <si>
    <t>X</t>
  </si>
  <si>
    <t>Y</t>
  </si>
  <si>
    <t>Pt 2</t>
  </si>
  <si>
    <t>Pt 1</t>
  </si>
  <si>
    <t>T - 0,63Sinf</t>
  </si>
  <si>
    <t>T - Sinf</t>
  </si>
  <si>
    <t>3T - 0,95Sinf</t>
  </si>
  <si>
    <t>Pente</t>
  </si>
  <si>
    <t>Valeurs modifiables en bleu</t>
  </si>
  <si>
    <t>Courbes verticales et tangente à l'origine</t>
  </si>
  <si>
    <t>Penser à déplacer les zones de texte des graphiques</t>
  </si>
  <si>
    <t>K'</t>
  </si>
  <si>
    <t>T'</t>
  </si>
  <si>
    <t>A</t>
  </si>
  <si>
    <t>B</t>
  </si>
  <si>
    <r>
      <t>Echelon E</t>
    </r>
    <r>
      <rPr>
        <sz val="8"/>
        <color theme="1"/>
        <rFont val="Calibri"/>
        <family val="2"/>
        <scheme val="minor"/>
      </rPr>
      <t>0</t>
    </r>
  </si>
  <si>
    <t>z</t>
  </si>
  <si>
    <t>ω0</t>
  </si>
  <si>
    <t>s(t)</t>
  </si>
  <si>
    <t>e(t)</t>
  </si>
  <si>
    <t>T1</t>
  </si>
  <si>
    <t>T2</t>
  </si>
  <si>
    <t>p1</t>
  </si>
  <si>
    <t>p2</t>
  </si>
  <si>
    <t>p</t>
  </si>
  <si>
    <t>ωn</t>
  </si>
  <si>
    <t>φ</t>
  </si>
  <si>
    <t>z'</t>
  </si>
  <si>
    <t>ω0'</t>
  </si>
  <si>
    <t>Choix A</t>
  </si>
  <si>
    <t>t min</t>
  </si>
  <si>
    <t>t max</t>
  </si>
  <si>
    <t>D1</t>
  </si>
  <si>
    <t>D1%</t>
  </si>
  <si>
    <r>
      <t>ε</t>
    </r>
    <r>
      <rPr>
        <sz val="12.65"/>
        <color theme="1"/>
        <rFont val="Calibri"/>
        <family val="2"/>
      </rPr>
      <t>s</t>
    </r>
  </si>
  <si>
    <t>εs%</t>
  </si>
  <si>
    <t>t1</t>
  </si>
  <si>
    <t>Max</t>
  </si>
  <si>
    <t>Max'</t>
  </si>
  <si>
    <t>Rampe a</t>
  </si>
  <si>
    <t>Tps 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</si>
</sst>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2.65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2" fontId="0" fillId="2" borderId="15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2" fontId="0" fillId="4" borderId="37" xfId="0" applyNumberForma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2" fontId="0" fillId="4" borderId="39" xfId="0" applyNumberForma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2" fontId="0" fillId="4" borderId="22" xfId="0" applyNumberForma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2" fontId="0" fillId="4" borderId="27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2" fontId="0" fillId="4" borderId="12" xfId="0" applyNumberFormat="1" applyFill="1" applyBorder="1" applyAlignment="1">
      <alignment horizontal="center" vertical="center"/>
    </xf>
    <xf numFmtId="2" fontId="0" fillId="4" borderId="23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2" fontId="0" fillId="4" borderId="28" xfId="0" applyNumberForma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2" fontId="0" fillId="4" borderId="15" xfId="0" applyNumberFormat="1" applyFill="1" applyBorder="1" applyAlignment="1">
      <alignment horizontal="center" vertical="center"/>
    </xf>
    <xf numFmtId="2" fontId="0" fillId="4" borderId="24" xfId="0" applyNumberForma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2" fontId="0" fillId="4" borderId="29" xfId="0" applyNumberFormat="1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2" fontId="0" fillId="4" borderId="6" xfId="0" applyNumberFormat="1" applyFill="1" applyBorder="1" applyAlignment="1">
      <alignment horizontal="center" vertical="center"/>
    </xf>
    <xf numFmtId="2" fontId="0" fillId="4" borderId="14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2" fontId="0" fillId="2" borderId="27" xfId="0" applyNumberFormat="1" applyFill="1" applyBorder="1" applyAlignment="1">
      <alignment horizontal="center" vertical="center"/>
    </xf>
    <xf numFmtId="2" fontId="0" fillId="2" borderId="29" xfId="0" applyNumberForma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9" fontId="0" fillId="4" borderId="47" xfId="0" applyNumberFormat="1" applyFill="1" applyBorder="1" applyAlignment="1">
      <alignment horizontal="center" vertical="center"/>
    </xf>
    <xf numFmtId="9" fontId="0" fillId="4" borderId="44" xfId="0" applyNumberFormat="1" applyFill="1" applyBorder="1" applyAlignment="1">
      <alignment horizontal="center" vertical="center"/>
    </xf>
    <xf numFmtId="2" fontId="0" fillId="4" borderId="8" xfId="0" applyNumberFormat="1" applyFill="1" applyBorder="1" applyAlignment="1">
      <alignment horizontal="center" vertical="center"/>
    </xf>
    <xf numFmtId="2" fontId="0" fillId="4" borderId="9" xfId="0" applyNumberFormat="1" applyFill="1" applyBorder="1" applyAlignment="1">
      <alignment horizontal="center" vertical="center"/>
    </xf>
    <xf numFmtId="2" fontId="0" fillId="4" borderId="10" xfId="0" applyNumberFormat="1" applyFill="1" applyBorder="1" applyAlignment="1">
      <alignment horizontal="center" vertical="center"/>
    </xf>
    <xf numFmtId="2" fontId="0" fillId="4" borderId="11" xfId="0" applyNumberFormat="1" applyFill="1" applyBorder="1" applyAlignment="1">
      <alignment horizontal="center" vertical="center"/>
    </xf>
    <xf numFmtId="2" fontId="0" fillId="4" borderId="13" xfId="0" applyNumberForma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2" fontId="0" fillId="0" borderId="37" xfId="0" applyNumberForma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2" fontId="0" fillId="0" borderId="39" xfId="0" applyNumberForma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2" fontId="0" fillId="4" borderId="46" xfId="0" applyNumberForma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2" fontId="0" fillId="4" borderId="51" xfId="0" applyNumberForma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2" fontId="0" fillId="3" borderId="37" xfId="0" applyNumberFormat="1" applyFill="1" applyBorder="1" applyAlignment="1" applyProtection="1">
      <alignment horizontal="center" vertical="center"/>
      <protection locked="0"/>
    </xf>
    <xf numFmtId="2" fontId="0" fillId="3" borderId="39" xfId="0" applyNumberFormat="1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48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2" fontId="0" fillId="3" borderId="38" xfId="0" applyNumberForma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49" xfId="0" applyNumberFormat="1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2" fontId="0" fillId="2" borderId="46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vertical="center"/>
    </xf>
    <xf numFmtId="0" fontId="0" fillId="4" borderId="31" xfId="0" applyFill="1" applyBorder="1" applyAlignment="1">
      <alignment vertical="center"/>
    </xf>
    <xf numFmtId="0" fontId="0" fillId="4" borderId="34" xfId="0" applyFill="1" applyBorder="1" applyAlignment="1">
      <alignment vertical="center"/>
    </xf>
    <xf numFmtId="0" fontId="0" fillId="4" borderId="5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2" fontId="0" fillId="0" borderId="37" xfId="0" applyNumberFormat="1" applyFill="1" applyBorder="1" applyAlignment="1" applyProtection="1">
      <alignment horizontal="center" vertical="center"/>
    </xf>
    <xf numFmtId="2" fontId="0" fillId="0" borderId="39" xfId="0" applyNumberFormat="1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30" xfId="0" applyNumberFormat="1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2" fontId="0" fillId="6" borderId="28" xfId="0" applyNumberFormat="1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2" fontId="0" fillId="3" borderId="53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0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3"/>
          <c:order val="0"/>
          <c:tx>
            <c:strRef>
              <c:f>'1° ordre Echelon'!$G$13</c:f>
              <c:strCache>
                <c:ptCount val="1"/>
                <c:pt idx="0">
                  <c:v>e(t)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'1° ordre Echelon'!$G$14:$G$34</c:f>
              <c:numCache>
                <c:formatCode>General</c:formatCode>
                <c:ptCount val="2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</c:numCache>
            </c:numRef>
          </c:yVal>
          <c:smooth val="1"/>
        </c:ser>
        <c:ser>
          <c:idx val="14"/>
          <c:order val="1"/>
          <c:tx>
            <c:strRef>
              <c:f>'1° ordre Echelon'!$H$13</c:f>
              <c:strCache>
                <c:ptCount val="1"/>
                <c:pt idx="0">
                  <c:v>s(t)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'1° ordre Echelon'!$H$14:$H$34</c:f>
              <c:numCache>
                <c:formatCode>0.00</c:formatCode>
                <c:ptCount val="21"/>
                <c:pt idx="0" formatCode="General">
                  <c:v>0</c:v>
                </c:pt>
                <c:pt idx="1">
                  <c:v>1.769593735428761</c:v>
                </c:pt>
                <c:pt idx="2">
                  <c:v>3.1477547222989326</c:v>
                </c:pt>
                <c:pt idx="3">
                  <c:v>4.2210675780718825</c:v>
                </c:pt>
                <c:pt idx="4">
                  <c:v>5.0569644706284613</c:v>
                </c:pt>
                <c:pt idx="5">
                  <c:v>5.7079616251184788</c:v>
                </c:pt>
                <c:pt idx="6">
                  <c:v>6.2149587188125617</c:v>
                </c:pt>
                <c:pt idx="7">
                  <c:v>6.6098084523964387</c:v>
                </c:pt>
                <c:pt idx="8">
                  <c:v>6.9173177341070984</c:v>
                </c:pt>
                <c:pt idx="9">
                  <c:v>7.1568062035050852</c:v>
                </c:pt>
                <c:pt idx="10">
                  <c:v>7.3433200110088093</c:v>
                </c:pt>
                <c:pt idx="11">
                  <c:v>7.4885771103463394</c:v>
                </c:pt>
                <c:pt idx="12">
                  <c:v>7.6017034530570884</c:v>
                </c:pt>
                <c:pt idx="13">
                  <c:v>7.6898063373462238</c:v>
                </c:pt>
                <c:pt idx="14">
                  <c:v>7.7584209326214522</c:v>
                </c:pt>
                <c:pt idx="15">
                  <c:v>7.8118580331519274</c:v>
                </c:pt>
                <c:pt idx="16">
                  <c:v>7.8534748888901262</c:v>
                </c:pt>
                <c:pt idx="17">
                  <c:v>7.8858861287280062</c:v>
                </c:pt>
                <c:pt idx="18">
                  <c:v>7.9111280276940619</c:v>
                </c:pt>
                <c:pt idx="19">
                  <c:v>7.9307864383750353</c:v>
                </c:pt>
                <c:pt idx="20">
                  <c:v>7.9460964240073162</c:v>
                </c:pt>
              </c:numCache>
            </c:numRef>
          </c:yVal>
          <c:smooth val="1"/>
        </c:ser>
        <c:ser>
          <c:idx val="15"/>
          <c:order val="2"/>
          <c:tx>
            <c:strRef>
              <c:f>'1° ordre Echelon'!$I$13</c:f>
              <c:strCache>
                <c:ptCount val="1"/>
                <c:pt idx="0">
                  <c:v>Sinf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'1° ordre Echelon'!$I$14:$I$34</c:f>
              <c:numCache>
                <c:formatCode>0.00</c:formatCode>
                <c:ptCount val="2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</c:numCache>
            </c:numRef>
          </c:yVal>
          <c:smooth val="1"/>
        </c:ser>
        <c:ser>
          <c:idx val="16"/>
          <c:order val="3"/>
          <c:tx>
            <c:strRef>
              <c:f>'1° ordre Echelon'!$J$13</c:f>
              <c:strCache>
                <c:ptCount val="1"/>
                <c:pt idx="0">
                  <c:v>0,63Sinf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'1° ordre Echelon'!$J$14:$J$34</c:f>
              <c:numCache>
                <c:formatCode>General</c:formatCode>
                <c:ptCount val="21"/>
                <c:pt idx="0">
                  <c:v>5.04</c:v>
                </c:pt>
                <c:pt idx="1">
                  <c:v>5.04</c:v>
                </c:pt>
                <c:pt idx="2">
                  <c:v>5.04</c:v>
                </c:pt>
                <c:pt idx="3">
                  <c:v>5.04</c:v>
                </c:pt>
                <c:pt idx="4">
                  <c:v>5.04</c:v>
                </c:pt>
                <c:pt idx="5">
                  <c:v>5.04</c:v>
                </c:pt>
                <c:pt idx="6">
                  <c:v>5.04</c:v>
                </c:pt>
                <c:pt idx="7">
                  <c:v>5.04</c:v>
                </c:pt>
                <c:pt idx="8">
                  <c:v>5.04</c:v>
                </c:pt>
                <c:pt idx="9">
                  <c:v>5.04</c:v>
                </c:pt>
                <c:pt idx="10">
                  <c:v>5.04</c:v>
                </c:pt>
                <c:pt idx="11">
                  <c:v>5.04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5.04</c:v>
                </c:pt>
                <c:pt idx="18">
                  <c:v>5.04</c:v>
                </c:pt>
                <c:pt idx="19">
                  <c:v>5.04</c:v>
                </c:pt>
                <c:pt idx="20">
                  <c:v>5.04</c:v>
                </c:pt>
              </c:numCache>
            </c:numRef>
          </c:yVal>
          <c:smooth val="1"/>
        </c:ser>
        <c:ser>
          <c:idx val="18"/>
          <c:order val="4"/>
          <c:tx>
            <c:strRef>
              <c:f>'1° ordre Echelon'!$K$13</c:f>
              <c:strCache>
                <c:ptCount val="1"/>
                <c:pt idx="0">
                  <c:v>95%Sinf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'1° ordre Echelon'!$K$14:$K$34</c:f>
              <c:numCache>
                <c:formatCode>0.00</c:formatCode>
                <c:ptCount val="21"/>
                <c:pt idx="0">
                  <c:v>7.6</c:v>
                </c:pt>
                <c:pt idx="1">
                  <c:v>7.6</c:v>
                </c:pt>
                <c:pt idx="2">
                  <c:v>7.6</c:v>
                </c:pt>
                <c:pt idx="3">
                  <c:v>7.6</c:v>
                </c:pt>
                <c:pt idx="4">
                  <c:v>7.6</c:v>
                </c:pt>
                <c:pt idx="5">
                  <c:v>7.6</c:v>
                </c:pt>
                <c:pt idx="6">
                  <c:v>7.6</c:v>
                </c:pt>
                <c:pt idx="7">
                  <c:v>7.6</c:v>
                </c:pt>
                <c:pt idx="8">
                  <c:v>7.6</c:v>
                </c:pt>
                <c:pt idx="9">
                  <c:v>7.6</c:v>
                </c:pt>
                <c:pt idx="10">
                  <c:v>7.6</c:v>
                </c:pt>
                <c:pt idx="11">
                  <c:v>7.6</c:v>
                </c:pt>
                <c:pt idx="12">
                  <c:v>7.6</c:v>
                </c:pt>
                <c:pt idx="13">
                  <c:v>7.6</c:v>
                </c:pt>
                <c:pt idx="14">
                  <c:v>7.6</c:v>
                </c:pt>
                <c:pt idx="15">
                  <c:v>7.6</c:v>
                </c:pt>
                <c:pt idx="16">
                  <c:v>7.6</c:v>
                </c:pt>
                <c:pt idx="17">
                  <c:v>7.6</c:v>
                </c:pt>
                <c:pt idx="18">
                  <c:v>7.6</c:v>
                </c:pt>
                <c:pt idx="19">
                  <c:v>7.6</c:v>
                </c:pt>
                <c:pt idx="20">
                  <c:v>7.6</c:v>
                </c:pt>
              </c:numCache>
            </c:numRef>
          </c:yVal>
          <c:smooth val="1"/>
        </c:ser>
        <c:ser>
          <c:idx val="17"/>
          <c:order val="5"/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Echelon'!$R$39:$S$39</c:f>
              <c:numCache>
                <c:formatCode>0.00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'1° ordre Echelon'!$R$40:$S$40</c:f>
              <c:numCache>
                <c:formatCode>0.00</c:formatCode>
                <c:ptCount val="2"/>
                <c:pt idx="0">
                  <c:v>0</c:v>
                </c:pt>
                <c:pt idx="1">
                  <c:v>5.04</c:v>
                </c:pt>
              </c:numCache>
            </c:numRef>
          </c:yVal>
          <c:smooth val="1"/>
        </c:ser>
        <c:ser>
          <c:idx val="23"/>
          <c:order val="6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Echelon'!$U$39:$V$39</c:f>
              <c:numCache>
                <c:formatCode>0.00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'1° ordre Echelon'!$U$40:$V$40</c:f>
              <c:numCache>
                <c:formatCode>0.00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yVal>
          <c:smooth val="1"/>
        </c:ser>
        <c:ser>
          <c:idx val="11"/>
          <c:order val="7"/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Echelon'!$X$39:$Y$39</c:f>
              <c:numCache>
                <c:formatCode>0.00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'1° ordre Echelon'!$X$40:$Y$40</c:f>
              <c:numCache>
                <c:formatCode>0.00</c:formatCode>
                <c:ptCount val="2"/>
                <c:pt idx="0">
                  <c:v>0</c:v>
                </c:pt>
                <c:pt idx="1">
                  <c:v>7.6</c:v>
                </c:pt>
              </c:numCache>
            </c:numRef>
          </c:yVal>
          <c:smooth val="1"/>
        </c:ser>
        <c:ser>
          <c:idx val="0"/>
          <c:order val="8"/>
          <c:tx>
            <c:strRef>
              <c:f>'1° ordre Echelon'!$Z$38</c:f>
              <c:strCache>
                <c:ptCount val="1"/>
                <c:pt idx="0">
                  <c:v>Pente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Echelon'!$AA$39:$AB$39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</c:v>
                </c:pt>
              </c:numCache>
            </c:numRef>
          </c:xVal>
          <c:yVal>
            <c:numRef>
              <c:f>'1° ordre Echelon'!$AA$40:$AB$40</c:f>
              <c:numCache>
                <c:formatCode>General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389520"/>
        <c:axId val="167393832"/>
      </c:scatterChart>
      <c:valAx>
        <c:axId val="167389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393832"/>
        <c:crosses val="autoZero"/>
        <c:crossBetween val="midCat"/>
      </c:valAx>
      <c:valAx>
        <c:axId val="167393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389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4"/>
          <c:order val="0"/>
          <c:tx>
            <c:strRef>
              <c:f>'2° ordre bouclé Echelon'!$H$13</c:f>
              <c:strCache>
                <c:ptCount val="1"/>
                <c:pt idx="0">
                  <c:v>s(t)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'2° ordre bouclé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0.16666666666666666</c:v>
                </c:pt>
                <c:pt idx="11">
                  <c:v>0.33333333333333331</c:v>
                </c:pt>
                <c:pt idx="12">
                  <c:v>0.5</c:v>
                </c:pt>
                <c:pt idx="13">
                  <c:v>0.66666666666666663</c:v>
                </c:pt>
                <c:pt idx="14">
                  <c:v>0.83333333333333326</c:v>
                </c:pt>
                <c:pt idx="15">
                  <c:v>0.99999999999999989</c:v>
                </c:pt>
                <c:pt idx="16">
                  <c:v>1.1666666666666665</c:v>
                </c:pt>
                <c:pt idx="17">
                  <c:v>1.3333333333333333</c:v>
                </c:pt>
                <c:pt idx="18">
                  <c:v>1.5</c:v>
                </c:pt>
                <c:pt idx="19">
                  <c:v>1.6666666666666667</c:v>
                </c:pt>
                <c:pt idx="20">
                  <c:v>1.8333333333333335</c:v>
                </c:pt>
                <c:pt idx="21">
                  <c:v>2</c:v>
                </c:pt>
                <c:pt idx="22">
                  <c:v>2.1666666666666665</c:v>
                </c:pt>
                <c:pt idx="23">
                  <c:v>2.333333333333333</c:v>
                </c:pt>
                <c:pt idx="24">
                  <c:v>2.4999999999999996</c:v>
                </c:pt>
                <c:pt idx="25">
                  <c:v>2.6666666666666661</c:v>
                </c:pt>
                <c:pt idx="26">
                  <c:v>2.8333333333333326</c:v>
                </c:pt>
                <c:pt idx="27">
                  <c:v>2.9999999999999991</c:v>
                </c:pt>
                <c:pt idx="28">
                  <c:v>3.1666666666666656</c:v>
                </c:pt>
                <c:pt idx="29">
                  <c:v>3.3333333333333321</c:v>
                </c:pt>
                <c:pt idx="30">
                  <c:v>3.4999999999999987</c:v>
                </c:pt>
                <c:pt idx="31">
                  <c:v>3.6666666666666652</c:v>
                </c:pt>
                <c:pt idx="32">
                  <c:v>3.8333333333333317</c:v>
                </c:pt>
                <c:pt idx="33">
                  <c:v>3.9999999999999982</c:v>
                </c:pt>
                <c:pt idx="34">
                  <c:v>4.1666666666666652</c:v>
                </c:pt>
                <c:pt idx="35">
                  <c:v>4.3333333333333321</c:v>
                </c:pt>
                <c:pt idx="36">
                  <c:v>4.4999999999999991</c:v>
                </c:pt>
                <c:pt idx="37">
                  <c:v>4.6666666666666661</c:v>
                </c:pt>
                <c:pt idx="38">
                  <c:v>4.833333333333333</c:v>
                </c:pt>
                <c:pt idx="39">
                  <c:v>5</c:v>
                </c:pt>
                <c:pt idx="40">
                  <c:v>5.166666666666667</c:v>
                </c:pt>
                <c:pt idx="41">
                  <c:v>5.3333333333333339</c:v>
                </c:pt>
                <c:pt idx="42">
                  <c:v>5.5000000000000009</c:v>
                </c:pt>
                <c:pt idx="43">
                  <c:v>5.6666666666666679</c:v>
                </c:pt>
                <c:pt idx="44">
                  <c:v>5.8333333333333348</c:v>
                </c:pt>
                <c:pt idx="45">
                  <c:v>6.0000000000000018</c:v>
                </c:pt>
                <c:pt idx="46">
                  <c:v>6.1666666666666687</c:v>
                </c:pt>
                <c:pt idx="47">
                  <c:v>6.3333333333333357</c:v>
                </c:pt>
                <c:pt idx="48">
                  <c:v>6.5000000000000027</c:v>
                </c:pt>
                <c:pt idx="49">
                  <c:v>6.6666666666666696</c:v>
                </c:pt>
                <c:pt idx="50">
                  <c:v>6.8333333333333366</c:v>
                </c:pt>
                <c:pt idx="51">
                  <c:v>7.0000000000000036</c:v>
                </c:pt>
                <c:pt idx="52">
                  <c:v>7.1666666666666705</c:v>
                </c:pt>
                <c:pt idx="53">
                  <c:v>7.3333333333333375</c:v>
                </c:pt>
                <c:pt idx="54">
                  <c:v>7.5000000000000044</c:v>
                </c:pt>
                <c:pt idx="55">
                  <c:v>7.6666666666666714</c:v>
                </c:pt>
                <c:pt idx="56">
                  <c:v>7.8333333333333384</c:v>
                </c:pt>
                <c:pt idx="57">
                  <c:v>8.0000000000000053</c:v>
                </c:pt>
                <c:pt idx="58">
                  <c:v>8.1666666666666714</c:v>
                </c:pt>
                <c:pt idx="59">
                  <c:v>8.3333333333333375</c:v>
                </c:pt>
                <c:pt idx="60">
                  <c:v>8.5000000000000036</c:v>
                </c:pt>
                <c:pt idx="61">
                  <c:v>8.6666666666666696</c:v>
                </c:pt>
                <c:pt idx="62">
                  <c:v>8.8333333333333357</c:v>
                </c:pt>
                <c:pt idx="63">
                  <c:v>9.0000000000000018</c:v>
                </c:pt>
                <c:pt idx="64">
                  <c:v>9.1666666666666679</c:v>
                </c:pt>
                <c:pt idx="65">
                  <c:v>9.3333333333333339</c:v>
                </c:pt>
                <c:pt idx="66">
                  <c:v>9.5</c:v>
                </c:pt>
                <c:pt idx="67">
                  <c:v>9.6666666666666661</c:v>
                </c:pt>
                <c:pt idx="68">
                  <c:v>9.8333333333333321</c:v>
                </c:pt>
                <c:pt idx="69">
                  <c:v>10</c:v>
                </c:pt>
              </c:numCache>
            </c:numRef>
          </c:xVal>
          <c:yVal>
            <c:numRef>
              <c:f>'2° ordre bouclé Echelon'!$H$14:$H$83</c:f>
              <c:numCache>
                <c:formatCode>General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0.1240986590120341</c:v>
                </c:pt>
                <c:pt idx="11">
                  <c:v>0.442317579565773</c:v>
                </c:pt>
                <c:pt idx="12">
                  <c:v>0.88466490785818697</c:v>
                </c:pt>
                <c:pt idx="13">
                  <c:v>1.3951519194933422</c:v>
                </c:pt>
                <c:pt idx="14">
                  <c:v>1.9304565448293753</c:v>
                </c:pt>
                <c:pt idx="15">
                  <c:v>2.4583700700023741</c:v>
                </c:pt>
                <c:pt idx="16">
                  <c:v>2.9561615233124532</c:v>
                </c:pt>
                <c:pt idx="17">
                  <c:v>3.4089599983723442</c:v>
                </c:pt>
                <c:pt idx="18">
                  <c:v>3.8082259037760764</c:v>
                </c:pt>
                <c:pt idx="19">
                  <c:v>4.1503578237364733</c:v>
                </c:pt>
                <c:pt idx="20">
                  <c:v>4.4354620632022073</c:v>
                </c:pt>
                <c:pt idx="21">
                  <c:v>4.6662966259317562</c:v>
                </c:pt>
                <c:pt idx="22">
                  <c:v>4.8473898406413438</c:v>
                </c:pt>
                <c:pt idx="23">
                  <c:v>4.9843255762138376</c:v>
                </c:pt>
                <c:pt idx="24">
                  <c:v>5.0831814372725015</c:v>
                </c:pt>
                <c:pt idx="25">
                  <c:v>5.1501029948760024</c:v>
                </c:pt>
                <c:pt idx="26">
                  <c:v>5.1909955132320338</c:v>
                </c:pt>
                <c:pt idx="27">
                  <c:v>5.2113143631128436</c:v>
                </c:pt>
                <c:pt idx="28">
                  <c:v>5.2159360035822635</c:v>
                </c:pt>
                <c:pt idx="29">
                  <c:v>5.209092760765266</c:v>
                </c:pt>
                <c:pt idx="30">
                  <c:v>5.1943563863458824</c:v>
                </c:pt>
                <c:pt idx="31">
                  <c:v>5.1746573414600983</c:v>
                </c:pt>
                <c:pt idx="32">
                  <c:v>5.1523287720918383</c:v>
                </c:pt>
                <c:pt idx="33">
                  <c:v>5.1291661086790787</c:v>
                </c:pt>
                <c:pt idx="34">
                  <c:v>5.1064950581731789</c:v>
                </c:pt>
                <c:pt idx="35">
                  <c:v>5.0852424121004809</c:v>
                </c:pt>
                <c:pt idx="36">
                  <c:v>5.0660055424966091</c:v>
                </c:pt>
                <c:pt idx="37">
                  <c:v>5.0491176894847296</c:v>
                </c:pt>
                <c:pt idx="38">
                  <c:v>5.0347071631649012</c:v>
                </c:pt>
                <c:pt idx="39">
                  <c:v>5.0227494008376041</c:v>
                </c:pt>
                <c:pt idx="40">
                  <c:v>5.0131114567626076</c:v>
                </c:pt>
                <c:pt idx="41">
                  <c:v>5.0055889773786246</c:v>
                </c:pt>
                <c:pt idx="42">
                  <c:v>4.999936053291747</c:v>
                </c:pt>
                <c:pt idx="43">
                  <c:v>4.9958885634003094</c:v>
                </c:pt>
                <c:pt idx="44">
                  <c:v>4.9931817581307572</c:v>
                </c:pt>
                <c:pt idx="45">
                  <c:v>4.9915628879317495</c:v>
                </c:pt>
                <c:pt idx="46">
                  <c:v>4.9907996876621912</c:v>
                </c:pt>
                <c:pt idx="47">
                  <c:v>4.9906854926033359</c:v>
                </c:pt>
                <c:pt idx="48">
                  <c:v>4.9910417003340974</c:v>
                </c:pt>
                <c:pt idx="49">
                  <c:v>4.9917182150599428</c:v>
                </c:pt>
                <c:pt idx="50">
                  <c:v>4.9925924254112379</c:v>
                </c:pt>
                <c:pt idx="51">
                  <c:v>4.9935671794974539</c:v>
                </c:pt>
                <c:pt idx="52">
                  <c:v>4.9945681366906705</c:v>
                </c:pt>
                <c:pt idx="53">
                  <c:v>4.9955407973534056</c:v>
                </c:pt>
                <c:pt idx="54">
                  <c:v>4.9964474414860556</c:v>
                </c:pt>
                <c:pt idx="55">
                  <c:v>4.9972641460782077</c:v>
                </c:pt>
                <c:pt idx="56">
                  <c:v>4.9979779991183317</c:v>
                </c:pt>
                <c:pt idx="57">
                  <c:v>4.9985845855317601</c:v>
                </c:pt>
                <c:pt idx="58">
                  <c:v>4.9990857861922455</c:v>
                </c:pt>
                <c:pt idx="59">
                  <c:v>4.9994879047661165</c:v>
                </c:pt>
                <c:pt idx="60">
                  <c:v>4.999800117547414</c:v>
                </c:pt>
                <c:pt idx="61">
                  <c:v>5.0000332276255453</c:v>
                </c:pt>
                <c:pt idx="62">
                  <c:v>5.0001986957043343</c:v>
                </c:pt>
                <c:pt idx="63">
                  <c:v>5.000307914727963</c:v>
                </c:pt>
                <c:pt idx="64">
                  <c:v>5.0003716933142863</c:v>
                </c:pt>
                <c:pt idx="65">
                  <c:v>5.0003999130976551</c:v>
                </c:pt>
                <c:pt idx="66">
                  <c:v>5.0004013267974461</c:v>
                </c:pt>
                <c:pt idx="67">
                  <c:v>5.0003834666171709</c:v>
                </c:pt>
                <c:pt idx="68">
                  <c:v>5.0003526360066104</c:v>
                </c:pt>
                <c:pt idx="69">
                  <c:v>5.0003139615435472</c:v>
                </c:pt>
              </c:numCache>
            </c:numRef>
          </c:yVal>
          <c:smooth val="1"/>
        </c:ser>
        <c:ser>
          <c:idx val="15"/>
          <c:order val="1"/>
          <c:tx>
            <c:strRef>
              <c:f>'2° ordre bouclé Echelon'!$I$13</c:f>
              <c:strCache>
                <c:ptCount val="1"/>
                <c:pt idx="0">
                  <c:v>Sinf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'2° ordre bouclé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0.16666666666666666</c:v>
                </c:pt>
                <c:pt idx="11">
                  <c:v>0.33333333333333331</c:v>
                </c:pt>
                <c:pt idx="12">
                  <c:v>0.5</c:v>
                </c:pt>
                <c:pt idx="13">
                  <c:v>0.66666666666666663</c:v>
                </c:pt>
                <c:pt idx="14">
                  <c:v>0.83333333333333326</c:v>
                </c:pt>
                <c:pt idx="15">
                  <c:v>0.99999999999999989</c:v>
                </c:pt>
                <c:pt idx="16">
                  <c:v>1.1666666666666665</c:v>
                </c:pt>
                <c:pt idx="17">
                  <c:v>1.3333333333333333</c:v>
                </c:pt>
                <c:pt idx="18">
                  <c:v>1.5</c:v>
                </c:pt>
                <c:pt idx="19">
                  <c:v>1.6666666666666667</c:v>
                </c:pt>
                <c:pt idx="20">
                  <c:v>1.8333333333333335</c:v>
                </c:pt>
                <c:pt idx="21">
                  <c:v>2</c:v>
                </c:pt>
                <c:pt idx="22">
                  <c:v>2.1666666666666665</c:v>
                </c:pt>
                <c:pt idx="23">
                  <c:v>2.333333333333333</c:v>
                </c:pt>
                <c:pt idx="24">
                  <c:v>2.4999999999999996</c:v>
                </c:pt>
                <c:pt idx="25">
                  <c:v>2.6666666666666661</c:v>
                </c:pt>
                <c:pt idx="26">
                  <c:v>2.8333333333333326</c:v>
                </c:pt>
                <c:pt idx="27">
                  <c:v>2.9999999999999991</c:v>
                </c:pt>
                <c:pt idx="28">
                  <c:v>3.1666666666666656</c:v>
                </c:pt>
                <c:pt idx="29">
                  <c:v>3.3333333333333321</c:v>
                </c:pt>
                <c:pt idx="30">
                  <c:v>3.4999999999999987</c:v>
                </c:pt>
                <c:pt idx="31">
                  <c:v>3.6666666666666652</c:v>
                </c:pt>
                <c:pt idx="32">
                  <c:v>3.8333333333333317</c:v>
                </c:pt>
                <c:pt idx="33">
                  <c:v>3.9999999999999982</c:v>
                </c:pt>
                <c:pt idx="34">
                  <c:v>4.1666666666666652</c:v>
                </c:pt>
                <c:pt idx="35">
                  <c:v>4.3333333333333321</c:v>
                </c:pt>
                <c:pt idx="36">
                  <c:v>4.4999999999999991</c:v>
                </c:pt>
                <c:pt idx="37">
                  <c:v>4.6666666666666661</c:v>
                </c:pt>
                <c:pt idx="38">
                  <c:v>4.833333333333333</c:v>
                </c:pt>
                <c:pt idx="39">
                  <c:v>5</c:v>
                </c:pt>
                <c:pt idx="40">
                  <c:v>5.166666666666667</c:v>
                </c:pt>
                <c:pt idx="41">
                  <c:v>5.3333333333333339</c:v>
                </c:pt>
                <c:pt idx="42">
                  <c:v>5.5000000000000009</c:v>
                </c:pt>
                <c:pt idx="43">
                  <c:v>5.6666666666666679</c:v>
                </c:pt>
                <c:pt idx="44">
                  <c:v>5.8333333333333348</c:v>
                </c:pt>
                <c:pt idx="45">
                  <c:v>6.0000000000000018</c:v>
                </c:pt>
                <c:pt idx="46">
                  <c:v>6.1666666666666687</c:v>
                </c:pt>
                <c:pt idx="47">
                  <c:v>6.3333333333333357</c:v>
                </c:pt>
                <c:pt idx="48">
                  <c:v>6.5000000000000027</c:v>
                </c:pt>
                <c:pt idx="49">
                  <c:v>6.6666666666666696</c:v>
                </c:pt>
                <c:pt idx="50">
                  <c:v>6.8333333333333366</c:v>
                </c:pt>
                <c:pt idx="51">
                  <c:v>7.0000000000000036</c:v>
                </c:pt>
                <c:pt idx="52">
                  <c:v>7.1666666666666705</c:v>
                </c:pt>
                <c:pt idx="53">
                  <c:v>7.3333333333333375</c:v>
                </c:pt>
                <c:pt idx="54">
                  <c:v>7.5000000000000044</c:v>
                </c:pt>
                <c:pt idx="55">
                  <c:v>7.6666666666666714</c:v>
                </c:pt>
                <c:pt idx="56">
                  <c:v>7.8333333333333384</c:v>
                </c:pt>
                <c:pt idx="57">
                  <c:v>8.0000000000000053</c:v>
                </c:pt>
                <c:pt idx="58">
                  <c:v>8.1666666666666714</c:v>
                </c:pt>
                <c:pt idx="59">
                  <c:v>8.3333333333333375</c:v>
                </c:pt>
                <c:pt idx="60">
                  <c:v>8.5000000000000036</c:v>
                </c:pt>
                <c:pt idx="61">
                  <c:v>8.6666666666666696</c:v>
                </c:pt>
                <c:pt idx="62">
                  <c:v>8.8333333333333357</c:v>
                </c:pt>
                <c:pt idx="63">
                  <c:v>9.0000000000000018</c:v>
                </c:pt>
                <c:pt idx="64">
                  <c:v>9.1666666666666679</c:v>
                </c:pt>
                <c:pt idx="65">
                  <c:v>9.3333333333333339</c:v>
                </c:pt>
                <c:pt idx="66">
                  <c:v>9.5</c:v>
                </c:pt>
                <c:pt idx="67">
                  <c:v>9.6666666666666661</c:v>
                </c:pt>
                <c:pt idx="68">
                  <c:v>9.8333333333333321</c:v>
                </c:pt>
                <c:pt idx="69">
                  <c:v>10</c:v>
                </c:pt>
              </c:numCache>
            </c:numRef>
          </c:xVal>
          <c:yVal>
            <c:numRef>
              <c:f>'2° ordre bouclé Echelon'!$I$14:$I$83</c:f>
              <c:numCache>
                <c:formatCode>0.00</c:formatCode>
                <c:ptCount val="7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</c:numCache>
            </c:numRef>
          </c:yVal>
          <c:smooth val="1"/>
        </c:ser>
        <c:ser>
          <c:idx val="0"/>
          <c:order val="2"/>
          <c:tx>
            <c:strRef>
              <c:f>'2° ordre bouclé Echelon'!$J$13</c:f>
              <c:strCache>
                <c:ptCount val="1"/>
                <c:pt idx="0">
                  <c:v>-5%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'2° ordre bouclé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0.16666666666666666</c:v>
                </c:pt>
                <c:pt idx="11">
                  <c:v>0.33333333333333331</c:v>
                </c:pt>
                <c:pt idx="12">
                  <c:v>0.5</c:v>
                </c:pt>
                <c:pt idx="13">
                  <c:v>0.66666666666666663</c:v>
                </c:pt>
                <c:pt idx="14">
                  <c:v>0.83333333333333326</c:v>
                </c:pt>
                <c:pt idx="15">
                  <c:v>0.99999999999999989</c:v>
                </c:pt>
                <c:pt idx="16">
                  <c:v>1.1666666666666665</c:v>
                </c:pt>
                <c:pt idx="17">
                  <c:v>1.3333333333333333</c:v>
                </c:pt>
                <c:pt idx="18">
                  <c:v>1.5</c:v>
                </c:pt>
                <c:pt idx="19">
                  <c:v>1.6666666666666667</c:v>
                </c:pt>
                <c:pt idx="20">
                  <c:v>1.8333333333333335</c:v>
                </c:pt>
                <c:pt idx="21">
                  <c:v>2</c:v>
                </c:pt>
                <c:pt idx="22">
                  <c:v>2.1666666666666665</c:v>
                </c:pt>
                <c:pt idx="23">
                  <c:v>2.333333333333333</c:v>
                </c:pt>
                <c:pt idx="24">
                  <c:v>2.4999999999999996</c:v>
                </c:pt>
                <c:pt idx="25">
                  <c:v>2.6666666666666661</c:v>
                </c:pt>
                <c:pt idx="26">
                  <c:v>2.8333333333333326</c:v>
                </c:pt>
                <c:pt idx="27">
                  <c:v>2.9999999999999991</c:v>
                </c:pt>
                <c:pt idx="28">
                  <c:v>3.1666666666666656</c:v>
                </c:pt>
                <c:pt idx="29">
                  <c:v>3.3333333333333321</c:v>
                </c:pt>
                <c:pt idx="30">
                  <c:v>3.4999999999999987</c:v>
                </c:pt>
                <c:pt idx="31">
                  <c:v>3.6666666666666652</c:v>
                </c:pt>
                <c:pt idx="32">
                  <c:v>3.8333333333333317</c:v>
                </c:pt>
                <c:pt idx="33">
                  <c:v>3.9999999999999982</c:v>
                </c:pt>
                <c:pt idx="34">
                  <c:v>4.1666666666666652</c:v>
                </c:pt>
                <c:pt idx="35">
                  <c:v>4.3333333333333321</c:v>
                </c:pt>
                <c:pt idx="36">
                  <c:v>4.4999999999999991</c:v>
                </c:pt>
                <c:pt idx="37">
                  <c:v>4.6666666666666661</c:v>
                </c:pt>
                <c:pt idx="38">
                  <c:v>4.833333333333333</c:v>
                </c:pt>
                <c:pt idx="39">
                  <c:v>5</c:v>
                </c:pt>
                <c:pt idx="40">
                  <c:v>5.166666666666667</c:v>
                </c:pt>
                <c:pt idx="41">
                  <c:v>5.3333333333333339</c:v>
                </c:pt>
                <c:pt idx="42">
                  <c:v>5.5000000000000009</c:v>
                </c:pt>
                <c:pt idx="43">
                  <c:v>5.6666666666666679</c:v>
                </c:pt>
                <c:pt idx="44">
                  <c:v>5.8333333333333348</c:v>
                </c:pt>
                <c:pt idx="45">
                  <c:v>6.0000000000000018</c:v>
                </c:pt>
                <c:pt idx="46">
                  <c:v>6.1666666666666687</c:v>
                </c:pt>
                <c:pt idx="47">
                  <c:v>6.3333333333333357</c:v>
                </c:pt>
                <c:pt idx="48">
                  <c:v>6.5000000000000027</c:v>
                </c:pt>
                <c:pt idx="49">
                  <c:v>6.6666666666666696</c:v>
                </c:pt>
                <c:pt idx="50">
                  <c:v>6.8333333333333366</c:v>
                </c:pt>
                <c:pt idx="51">
                  <c:v>7.0000000000000036</c:v>
                </c:pt>
                <c:pt idx="52">
                  <c:v>7.1666666666666705</c:v>
                </c:pt>
                <c:pt idx="53">
                  <c:v>7.3333333333333375</c:v>
                </c:pt>
                <c:pt idx="54">
                  <c:v>7.5000000000000044</c:v>
                </c:pt>
                <c:pt idx="55">
                  <c:v>7.6666666666666714</c:v>
                </c:pt>
                <c:pt idx="56">
                  <c:v>7.8333333333333384</c:v>
                </c:pt>
                <c:pt idx="57">
                  <c:v>8.0000000000000053</c:v>
                </c:pt>
                <c:pt idx="58">
                  <c:v>8.1666666666666714</c:v>
                </c:pt>
                <c:pt idx="59">
                  <c:v>8.3333333333333375</c:v>
                </c:pt>
                <c:pt idx="60">
                  <c:v>8.5000000000000036</c:v>
                </c:pt>
                <c:pt idx="61">
                  <c:v>8.6666666666666696</c:v>
                </c:pt>
                <c:pt idx="62">
                  <c:v>8.8333333333333357</c:v>
                </c:pt>
                <c:pt idx="63">
                  <c:v>9.0000000000000018</c:v>
                </c:pt>
                <c:pt idx="64">
                  <c:v>9.1666666666666679</c:v>
                </c:pt>
                <c:pt idx="65">
                  <c:v>9.3333333333333339</c:v>
                </c:pt>
                <c:pt idx="66">
                  <c:v>9.5</c:v>
                </c:pt>
                <c:pt idx="67">
                  <c:v>9.6666666666666661</c:v>
                </c:pt>
                <c:pt idx="68">
                  <c:v>9.8333333333333321</c:v>
                </c:pt>
                <c:pt idx="69">
                  <c:v>10</c:v>
                </c:pt>
              </c:numCache>
            </c:numRef>
          </c:xVal>
          <c:yVal>
            <c:numRef>
              <c:f>'2° ordre bouclé Echelon'!$J$14:$J$83</c:f>
              <c:numCache>
                <c:formatCode>0.00</c:formatCode>
                <c:ptCount val="70"/>
                <c:pt idx="0">
                  <c:v>4.75</c:v>
                </c:pt>
                <c:pt idx="1">
                  <c:v>4.75</c:v>
                </c:pt>
                <c:pt idx="2">
                  <c:v>4.75</c:v>
                </c:pt>
                <c:pt idx="3">
                  <c:v>4.75</c:v>
                </c:pt>
                <c:pt idx="4">
                  <c:v>4.75</c:v>
                </c:pt>
                <c:pt idx="5">
                  <c:v>4.75</c:v>
                </c:pt>
                <c:pt idx="6">
                  <c:v>4.75</c:v>
                </c:pt>
                <c:pt idx="7">
                  <c:v>4.75</c:v>
                </c:pt>
                <c:pt idx="8">
                  <c:v>4.75</c:v>
                </c:pt>
                <c:pt idx="9">
                  <c:v>4.75</c:v>
                </c:pt>
                <c:pt idx="10">
                  <c:v>4.75</c:v>
                </c:pt>
                <c:pt idx="11">
                  <c:v>4.75</c:v>
                </c:pt>
                <c:pt idx="12">
                  <c:v>4.75</c:v>
                </c:pt>
                <c:pt idx="13">
                  <c:v>4.75</c:v>
                </c:pt>
                <c:pt idx="14">
                  <c:v>4.75</c:v>
                </c:pt>
                <c:pt idx="15">
                  <c:v>4.75</c:v>
                </c:pt>
                <c:pt idx="16">
                  <c:v>4.75</c:v>
                </c:pt>
                <c:pt idx="17">
                  <c:v>4.75</c:v>
                </c:pt>
                <c:pt idx="18">
                  <c:v>4.75</c:v>
                </c:pt>
                <c:pt idx="19">
                  <c:v>4.75</c:v>
                </c:pt>
                <c:pt idx="20">
                  <c:v>4.75</c:v>
                </c:pt>
                <c:pt idx="21">
                  <c:v>4.75</c:v>
                </c:pt>
                <c:pt idx="22">
                  <c:v>4.75</c:v>
                </c:pt>
                <c:pt idx="23">
                  <c:v>4.75</c:v>
                </c:pt>
                <c:pt idx="24">
                  <c:v>4.75</c:v>
                </c:pt>
                <c:pt idx="25">
                  <c:v>4.75</c:v>
                </c:pt>
                <c:pt idx="26">
                  <c:v>4.75</c:v>
                </c:pt>
                <c:pt idx="27">
                  <c:v>4.75</c:v>
                </c:pt>
                <c:pt idx="28">
                  <c:v>4.75</c:v>
                </c:pt>
                <c:pt idx="29">
                  <c:v>4.75</c:v>
                </c:pt>
                <c:pt idx="30">
                  <c:v>4.75</c:v>
                </c:pt>
                <c:pt idx="31">
                  <c:v>4.75</c:v>
                </c:pt>
                <c:pt idx="32">
                  <c:v>4.75</c:v>
                </c:pt>
                <c:pt idx="33">
                  <c:v>4.75</c:v>
                </c:pt>
                <c:pt idx="34">
                  <c:v>4.75</c:v>
                </c:pt>
                <c:pt idx="35">
                  <c:v>4.75</c:v>
                </c:pt>
                <c:pt idx="36">
                  <c:v>4.75</c:v>
                </c:pt>
                <c:pt idx="37">
                  <c:v>4.75</c:v>
                </c:pt>
                <c:pt idx="38">
                  <c:v>4.75</c:v>
                </c:pt>
                <c:pt idx="39">
                  <c:v>4.75</c:v>
                </c:pt>
                <c:pt idx="40">
                  <c:v>4.75</c:v>
                </c:pt>
                <c:pt idx="41">
                  <c:v>4.75</c:v>
                </c:pt>
                <c:pt idx="42">
                  <c:v>4.75</c:v>
                </c:pt>
                <c:pt idx="43">
                  <c:v>4.75</c:v>
                </c:pt>
                <c:pt idx="44">
                  <c:v>4.75</c:v>
                </c:pt>
                <c:pt idx="45">
                  <c:v>4.75</c:v>
                </c:pt>
                <c:pt idx="46">
                  <c:v>4.75</c:v>
                </c:pt>
                <c:pt idx="47">
                  <c:v>4.75</c:v>
                </c:pt>
                <c:pt idx="48">
                  <c:v>4.75</c:v>
                </c:pt>
                <c:pt idx="49">
                  <c:v>4.75</c:v>
                </c:pt>
                <c:pt idx="50">
                  <c:v>4.75</c:v>
                </c:pt>
                <c:pt idx="51">
                  <c:v>4.75</c:v>
                </c:pt>
                <c:pt idx="52">
                  <c:v>4.75</c:v>
                </c:pt>
                <c:pt idx="53">
                  <c:v>4.75</c:v>
                </c:pt>
                <c:pt idx="54">
                  <c:v>4.75</c:v>
                </c:pt>
                <c:pt idx="55">
                  <c:v>4.75</c:v>
                </c:pt>
                <c:pt idx="56">
                  <c:v>4.75</c:v>
                </c:pt>
                <c:pt idx="57">
                  <c:v>4.75</c:v>
                </c:pt>
                <c:pt idx="58">
                  <c:v>4.75</c:v>
                </c:pt>
                <c:pt idx="59">
                  <c:v>4.75</c:v>
                </c:pt>
                <c:pt idx="60">
                  <c:v>4.75</c:v>
                </c:pt>
                <c:pt idx="61">
                  <c:v>4.75</c:v>
                </c:pt>
                <c:pt idx="62">
                  <c:v>4.75</c:v>
                </c:pt>
                <c:pt idx="63">
                  <c:v>4.75</c:v>
                </c:pt>
                <c:pt idx="64">
                  <c:v>4.75</c:v>
                </c:pt>
                <c:pt idx="65">
                  <c:v>4.75</c:v>
                </c:pt>
                <c:pt idx="66">
                  <c:v>4.75</c:v>
                </c:pt>
                <c:pt idx="67">
                  <c:v>4.75</c:v>
                </c:pt>
                <c:pt idx="68">
                  <c:v>4.75</c:v>
                </c:pt>
                <c:pt idx="69">
                  <c:v>4.75</c:v>
                </c:pt>
              </c:numCache>
            </c:numRef>
          </c:yVal>
          <c:smooth val="1"/>
        </c:ser>
        <c:ser>
          <c:idx val="1"/>
          <c:order val="3"/>
          <c:tx>
            <c:strRef>
              <c:f>'2° ordre bouclé Echelon'!$K$13</c:f>
              <c:strCache>
                <c:ptCount val="1"/>
                <c:pt idx="0">
                  <c:v>5%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'2° ordre bouclé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0.16666666666666666</c:v>
                </c:pt>
                <c:pt idx="11">
                  <c:v>0.33333333333333331</c:v>
                </c:pt>
                <c:pt idx="12">
                  <c:v>0.5</c:v>
                </c:pt>
                <c:pt idx="13">
                  <c:v>0.66666666666666663</c:v>
                </c:pt>
                <c:pt idx="14">
                  <c:v>0.83333333333333326</c:v>
                </c:pt>
                <c:pt idx="15">
                  <c:v>0.99999999999999989</c:v>
                </c:pt>
                <c:pt idx="16">
                  <c:v>1.1666666666666665</c:v>
                </c:pt>
                <c:pt idx="17">
                  <c:v>1.3333333333333333</c:v>
                </c:pt>
                <c:pt idx="18">
                  <c:v>1.5</c:v>
                </c:pt>
                <c:pt idx="19">
                  <c:v>1.6666666666666667</c:v>
                </c:pt>
                <c:pt idx="20">
                  <c:v>1.8333333333333335</c:v>
                </c:pt>
                <c:pt idx="21">
                  <c:v>2</c:v>
                </c:pt>
                <c:pt idx="22">
                  <c:v>2.1666666666666665</c:v>
                </c:pt>
                <c:pt idx="23">
                  <c:v>2.333333333333333</c:v>
                </c:pt>
                <c:pt idx="24">
                  <c:v>2.4999999999999996</c:v>
                </c:pt>
                <c:pt idx="25">
                  <c:v>2.6666666666666661</c:v>
                </c:pt>
                <c:pt idx="26">
                  <c:v>2.8333333333333326</c:v>
                </c:pt>
                <c:pt idx="27">
                  <c:v>2.9999999999999991</c:v>
                </c:pt>
                <c:pt idx="28">
                  <c:v>3.1666666666666656</c:v>
                </c:pt>
                <c:pt idx="29">
                  <c:v>3.3333333333333321</c:v>
                </c:pt>
                <c:pt idx="30">
                  <c:v>3.4999999999999987</c:v>
                </c:pt>
                <c:pt idx="31">
                  <c:v>3.6666666666666652</c:v>
                </c:pt>
                <c:pt idx="32">
                  <c:v>3.8333333333333317</c:v>
                </c:pt>
                <c:pt idx="33">
                  <c:v>3.9999999999999982</c:v>
                </c:pt>
                <c:pt idx="34">
                  <c:v>4.1666666666666652</c:v>
                </c:pt>
                <c:pt idx="35">
                  <c:v>4.3333333333333321</c:v>
                </c:pt>
                <c:pt idx="36">
                  <c:v>4.4999999999999991</c:v>
                </c:pt>
                <c:pt idx="37">
                  <c:v>4.6666666666666661</c:v>
                </c:pt>
                <c:pt idx="38">
                  <c:v>4.833333333333333</c:v>
                </c:pt>
                <c:pt idx="39">
                  <c:v>5</c:v>
                </c:pt>
                <c:pt idx="40">
                  <c:v>5.166666666666667</c:v>
                </c:pt>
                <c:pt idx="41">
                  <c:v>5.3333333333333339</c:v>
                </c:pt>
                <c:pt idx="42">
                  <c:v>5.5000000000000009</c:v>
                </c:pt>
                <c:pt idx="43">
                  <c:v>5.6666666666666679</c:v>
                </c:pt>
                <c:pt idx="44">
                  <c:v>5.8333333333333348</c:v>
                </c:pt>
                <c:pt idx="45">
                  <c:v>6.0000000000000018</c:v>
                </c:pt>
                <c:pt idx="46">
                  <c:v>6.1666666666666687</c:v>
                </c:pt>
                <c:pt idx="47">
                  <c:v>6.3333333333333357</c:v>
                </c:pt>
                <c:pt idx="48">
                  <c:v>6.5000000000000027</c:v>
                </c:pt>
                <c:pt idx="49">
                  <c:v>6.6666666666666696</c:v>
                </c:pt>
                <c:pt idx="50">
                  <c:v>6.8333333333333366</c:v>
                </c:pt>
                <c:pt idx="51">
                  <c:v>7.0000000000000036</c:v>
                </c:pt>
                <c:pt idx="52">
                  <c:v>7.1666666666666705</c:v>
                </c:pt>
                <c:pt idx="53">
                  <c:v>7.3333333333333375</c:v>
                </c:pt>
                <c:pt idx="54">
                  <c:v>7.5000000000000044</c:v>
                </c:pt>
                <c:pt idx="55">
                  <c:v>7.6666666666666714</c:v>
                </c:pt>
                <c:pt idx="56">
                  <c:v>7.8333333333333384</c:v>
                </c:pt>
                <c:pt idx="57">
                  <c:v>8.0000000000000053</c:v>
                </c:pt>
                <c:pt idx="58">
                  <c:v>8.1666666666666714</c:v>
                </c:pt>
                <c:pt idx="59">
                  <c:v>8.3333333333333375</c:v>
                </c:pt>
                <c:pt idx="60">
                  <c:v>8.5000000000000036</c:v>
                </c:pt>
                <c:pt idx="61">
                  <c:v>8.6666666666666696</c:v>
                </c:pt>
                <c:pt idx="62">
                  <c:v>8.8333333333333357</c:v>
                </c:pt>
                <c:pt idx="63">
                  <c:v>9.0000000000000018</c:v>
                </c:pt>
                <c:pt idx="64">
                  <c:v>9.1666666666666679</c:v>
                </c:pt>
                <c:pt idx="65">
                  <c:v>9.3333333333333339</c:v>
                </c:pt>
                <c:pt idx="66">
                  <c:v>9.5</c:v>
                </c:pt>
                <c:pt idx="67">
                  <c:v>9.6666666666666661</c:v>
                </c:pt>
                <c:pt idx="68">
                  <c:v>9.8333333333333321</c:v>
                </c:pt>
                <c:pt idx="69">
                  <c:v>10</c:v>
                </c:pt>
              </c:numCache>
            </c:numRef>
          </c:xVal>
          <c:yVal>
            <c:numRef>
              <c:f>'2° ordre bouclé Echelon'!$K$14:$K$83</c:f>
              <c:numCache>
                <c:formatCode>0.00</c:formatCode>
                <c:ptCount val="70"/>
                <c:pt idx="0">
                  <c:v>5.25</c:v>
                </c:pt>
                <c:pt idx="1">
                  <c:v>5.25</c:v>
                </c:pt>
                <c:pt idx="2">
                  <c:v>5.25</c:v>
                </c:pt>
                <c:pt idx="3">
                  <c:v>5.25</c:v>
                </c:pt>
                <c:pt idx="4">
                  <c:v>5.25</c:v>
                </c:pt>
                <c:pt idx="5">
                  <c:v>5.25</c:v>
                </c:pt>
                <c:pt idx="6">
                  <c:v>5.25</c:v>
                </c:pt>
                <c:pt idx="7">
                  <c:v>5.25</c:v>
                </c:pt>
                <c:pt idx="8">
                  <c:v>5.25</c:v>
                </c:pt>
                <c:pt idx="9">
                  <c:v>5.25</c:v>
                </c:pt>
                <c:pt idx="10">
                  <c:v>5.25</c:v>
                </c:pt>
                <c:pt idx="11">
                  <c:v>5.25</c:v>
                </c:pt>
                <c:pt idx="12">
                  <c:v>5.25</c:v>
                </c:pt>
                <c:pt idx="13">
                  <c:v>5.25</c:v>
                </c:pt>
                <c:pt idx="14">
                  <c:v>5.25</c:v>
                </c:pt>
                <c:pt idx="15">
                  <c:v>5.25</c:v>
                </c:pt>
                <c:pt idx="16">
                  <c:v>5.25</c:v>
                </c:pt>
                <c:pt idx="17">
                  <c:v>5.25</c:v>
                </c:pt>
                <c:pt idx="18">
                  <c:v>5.25</c:v>
                </c:pt>
                <c:pt idx="19">
                  <c:v>5.25</c:v>
                </c:pt>
                <c:pt idx="20">
                  <c:v>5.25</c:v>
                </c:pt>
                <c:pt idx="21">
                  <c:v>5.25</c:v>
                </c:pt>
                <c:pt idx="22">
                  <c:v>5.25</c:v>
                </c:pt>
                <c:pt idx="23">
                  <c:v>5.25</c:v>
                </c:pt>
                <c:pt idx="24">
                  <c:v>5.25</c:v>
                </c:pt>
                <c:pt idx="25">
                  <c:v>5.25</c:v>
                </c:pt>
                <c:pt idx="26">
                  <c:v>5.25</c:v>
                </c:pt>
                <c:pt idx="27">
                  <c:v>5.25</c:v>
                </c:pt>
                <c:pt idx="28">
                  <c:v>5.25</c:v>
                </c:pt>
                <c:pt idx="29">
                  <c:v>5.25</c:v>
                </c:pt>
                <c:pt idx="30">
                  <c:v>5.25</c:v>
                </c:pt>
                <c:pt idx="31">
                  <c:v>5.25</c:v>
                </c:pt>
                <c:pt idx="32">
                  <c:v>5.25</c:v>
                </c:pt>
                <c:pt idx="33">
                  <c:v>5.25</c:v>
                </c:pt>
                <c:pt idx="34">
                  <c:v>5.25</c:v>
                </c:pt>
                <c:pt idx="35">
                  <c:v>5.25</c:v>
                </c:pt>
                <c:pt idx="36">
                  <c:v>5.25</c:v>
                </c:pt>
                <c:pt idx="37">
                  <c:v>5.25</c:v>
                </c:pt>
                <c:pt idx="38">
                  <c:v>5.25</c:v>
                </c:pt>
                <c:pt idx="39">
                  <c:v>5.25</c:v>
                </c:pt>
                <c:pt idx="40">
                  <c:v>5.25</c:v>
                </c:pt>
                <c:pt idx="41">
                  <c:v>5.25</c:v>
                </c:pt>
                <c:pt idx="42">
                  <c:v>5.25</c:v>
                </c:pt>
                <c:pt idx="43">
                  <c:v>5.25</c:v>
                </c:pt>
                <c:pt idx="44">
                  <c:v>5.25</c:v>
                </c:pt>
                <c:pt idx="45">
                  <c:v>5.25</c:v>
                </c:pt>
                <c:pt idx="46">
                  <c:v>5.25</c:v>
                </c:pt>
                <c:pt idx="47">
                  <c:v>5.25</c:v>
                </c:pt>
                <c:pt idx="48">
                  <c:v>5.25</c:v>
                </c:pt>
                <c:pt idx="49">
                  <c:v>5.25</c:v>
                </c:pt>
                <c:pt idx="50">
                  <c:v>5.25</c:v>
                </c:pt>
                <c:pt idx="51">
                  <c:v>5.25</c:v>
                </c:pt>
                <c:pt idx="52">
                  <c:v>5.25</c:v>
                </c:pt>
                <c:pt idx="53">
                  <c:v>5.25</c:v>
                </c:pt>
                <c:pt idx="54">
                  <c:v>5.25</c:v>
                </c:pt>
                <c:pt idx="55">
                  <c:v>5.25</c:v>
                </c:pt>
                <c:pt idx="56">
                  <c:v>5.25</c:v>
                </c:pt>
                <c:pt idx="57">
                  <c:v>5.25</c:v>
                </c:pt>
                <c:pt idx="58">
                  <c:v>5.25</c:v>
                </c:pt>
                <c:pt idx="59">
                  <c:v>5.25</c:v>
                </c:pt>
                <c:pt idx="60">
                  <c:v>5.25</c:v>
                </c:pt>
                <c:pt idx="61">
                  <c:v>5.25</c:v>
                </c:pt>
                <c:pt idx="62">
                  <c:v>5.25</c:v>
                </c:pt>
                <c:pt idx="63">
                  <c:v>5.25</c:v>
                </c:pt>
                <c:pt idx="64">
                  <c:v>5.25</c:v>
                </c:pt>
                <c:pt idx="65">
                  <c:v>5.25</c:v>
                </c:pt>
                <c:pt idx="66">
                  <c:v>5.25</c:v>
                </c:pt>
                <c:pt idx="67">
                  <c:v>5.25</c:v>
                </c:pt>
                <c:pt idx="68">
                  <c:v>5.25</c:v>
                </c:pt>
                <c:pt idx="69">
                  <c:v>5.25</c:v>
                </c:pt>
              </c:numCache>
            </c:numRef>
          </c:yVal>
          <c:smooth val="1"/>
        </c:ser>
        <c:ser>
          <c:idx val="2"/>
          <c:order val="4"/>
          <c:tx>
            <c:strRef>
              <c:f>'2° ordre bouclé Echelon'!$M$38</c:f>
              <c:strCache>
                <c:ptCount val="1"/>
                <c:pt idx="0">
                  <c:v>Max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'2° ordre bouclé Echelon'!$N$39:$O$39</c:f>
              <c:numCache>
                <c:formatCode>0.00</c:formatCode>
                <c:ptCount val="2"/>
                <c:pt idx="0">
                  <c:v>3.1415926535897922</c:v>
                </c:pt>
                <c:pt idx="1">
                  <c:v>3.1415926535897922</c:v>
                </c:pt>
              </c:numCache>
            </c:numRef>
          </c:xVal>
          <c:yVal>
            <c:numRef>
              <c:f>'2° ordre bouclé Echelon'!$N$40:$O$40</c:f>
              <c:numCache>
                <c:formatCode>0.00</c:formatCode>
                <c:ptCount val="2"/>
                <c:pt idx="0">
                  <c:v>5</c:v>
                </c:pt>
                <c:pt idx="1">
                  <c:v>5.2160695913188615</c:v>
                </c:pt>
              </c:numCache>
            </c:numRef>
          </c:yVal>
          <c:smooth val="1"/>
        </c:ser>
        <c:ser>
          <c:idx val="3"/>
          <c:order val="5"/>
          <c:tx>
            <c:strRef>
              <c:f>'2° ordre bouclé Echelon'!$P$38</c:f>
              <c:strCache>
                <c:ptCount val="1"/>
                <c:pt idx="0">
                  <c:v>Max'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'2° ordre bouclé Echelon'!$Q$39:$R$39</c:f>
              <c:numCache>
                <c:formatCode>0.00</c:formatCode>
                <c:ptCount val="2"/>
                <c:pt idx="0">
                  <c:v>3.1415926535897922</c:v>
                </c:pt>
                <c:pt idx="1">
                  <c:v>3.1415926535897922</c:v>
                </c:pt>
              </c:numCache>
            </c:numRef>
          </c:xVal>
          <c:yVal>
            <c:numRef>
              <c:f>'2° ordre bouclé Echelon'!$Q$40:$R$40</c:f>
              <c:numCache>
                <c:formatCode>0.00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082848"/>
        <c:axId val="198083632"/>
      </c:scatterChart>
      <c:valAx>
        <c:axId val="198082848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083632"/>
        <c:crosses val="autoZero"/>
        <c:crossBetween val="midCat"/>
      </c:valAx>
      <c:valAx>
        <c:axId val="19808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082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4"/>
          <c:order val="0"/>
          <c:tx>
            <c:strRef>
              <c:f>'1° ordre Echelon'!$H$13</c:f>
              <c:strCache>
                <c:ptCount val="1"/>
                <c:pt idx="0">
                  <c:v>s(t)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'1° ordre Echelon'!$H$14:$H$34</c:f>
              <c:numCache>
                <c:formatCode>0.00</c:formatCode>
                <c:ptCount val="21"/>
                <c:pt idx="0" formatCode="General">
                  <c:v>0</c:v>
                </c:pt>
                <c:pt idx="1">
                  <c:v>1.769593735428761</c:v>
                </c:pt>
                <c:pt idx="2">
                  <c:v>3.1477547222989326</c:v>
                </c:pt>
                <c:pt idx="3">
                  <c:v>4.2210675780718825</c:v>
                </c:pt>
                <c:pt idx="4">
                  <c:v>5.0569644706284613</c:v>
                </c:pt>
                <c:pt idx="5">
                  <c:v>5.7079616251184788</c:v>
                </c:pt>
                <c:pt idx="6">
                  <c:v>6.2149587188125617</c:v>
                </c:pt>
                <c:pt idx="7">
                  <c:v>6.6098084523964387</c:v>
                </c:pt>
                <c:pt idx="8">
                  <c:v>6.9173177341070984</c:v>
                </c:pt>
                <c:pt idx="9">
                  <c:v>7.1568062035050852</c:v>
                </c:pt>
                <c:pt idx="10">
                  <c:v>7.3433200110088093</c:v>
                </c:pt>
                <c:pt idx="11">
                  <c:v>7.4885771103463394</c:v>
                </c:pt>
                <c:pt idx="12">
                  <c:v>7.6017034530570884</c:v>
                </c:pt>
                <c:pt idx="13">
                  <c:v>7.6898063373462238</c:v>
                </c:pt>
                <c:pt idx="14">
                  <c:v>7.7584209326214522</c:v>
                </c:pt>
                <c:pt idx="15">
                  <c:v>7.8118580331519274</c:v>
                </c:pt>
                <c:pt idx="16">
                  <c:v>7.8534748888901262</c:v>
                </c:pt>
                <c:pt idx="17">
                  <c:v>7.8858861287280062</c:v>
                </c:pt>
                <c:pt idx="18">
                  <c:v>7.9111280276940619</c:v>
                </c:pt>
                <c:pt idx="19">
                  <c:v>7.9307864383750353</c:v>
                </c:pt>
                <c:pt idx="20">
                  <c:v>7.9460964240073162</c:v>
                </c:pt>
              </c:numCache>
            </c:numRef>
          </c:yVal>
          <c:smooth val="1"/>
        </c:ser>
        <c:ser>
          <c:idx val="15"/>
          <c:order val="1"/>
          <c:tx>
            <c:strRef>
              <c:f>'1° ordre Echelon'!$I$13</c:f>
              <c:strCache>
                <c:ptCount val="1"/>
                <c:pt idx="0">
                  <c:v>Sinf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'1° ordre Echelon'!$I$14:$I$34</c:f>
              <c:numCache>
                <c:formatCode>0.00</c:formatCode>
                <c:ptCount val="2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</c:numCache>
            </c:numRef>
          </c:yVal>
          <c:smooth val="1"/>
        </c:ser>
        <c:ser>
          <c:idx val="16"/>
          <c:order val="2"/>
          <c:tx>
            <c:strRef>
              <c:f>'1° ordre Echelon'!$J$13</c:f>
              <c:strCache>
                <c:ptCount val="1"/>
                <c:pt idx="0">
                  <c:v>0,63Sinf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'1° ordre Echelon'!$J$14:$J$34</c:f>
              <c:numCache>
                <c:formatCode>General</c:formatCode>
                <c:ptCount val="21"/>
                <c:pt idx="0">
                  <c:v>5.04</c:v>
                </c:pt>
                <c:pt idx="1">
                  <c:v>5.04</c:v>
                </c:pt>
                <c:pt idx="2">
                  <c:v>5.04</c:v>
                </c:pt>
                <c:pt idx="3">
                  <c:v>5.04</c:v>
                </c:pt>
                <c:pt idx="4">
                  <c:v>5.04</c:v>
                </c:pt>
                <c:pt idx="5">
                  <c:v>5.04</c:v>
                </c:pt>
                <c:pt idx="6">
                  <c:v>5.04</c:v>
                </c:pt>
                <c:pt idx="7">
                  <c:v>5.04</c:v>
                </c:pt>
                <c:pt idx="8">
                  <c:v>5.04</c:v>
                </c:pt>
                <c:pt idx="9">
                  <c:v>5.04</c:v>
                </c:pt>
                <c:pt idx="10">
                  <c:v>5.04</c:v>
                </c:pt>
                <c:pt idx="11">
                  <c:v>5.04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5.04</c:v>
                </c:pt>
                <c:pt idx="18">
                  <c:v>5.04</c:v>
                </c:pt>
                <c:pt idx="19">
                  <c:v>5.04</c:v>
                </c:pt>
                <c:pt idx="20">
                  <c:v>5.04</c:v>
                </c:pt>
              </c:numCache>
            </c:numRef>
          </c:yVal>
          <c:smooth val="1"/>
        </c:ser>
        <c:ser>
          <c:idx val="18"/>
          <c:order val="3"/>
          <c:tx>
            <c:strRef>
              <c:f>'1° ordre Echelon'!$K$13</c:f>
              <c:strCache>
                <c:ptCount val="1"/>
                <c:pt idx="0">
                  <c:v>95%Sinf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'1° ordre Echelon'!$K$14:$K$34</c:f>
              <c:numCache>
                <c:formatCode>0.00</c:formatCode>
                <c:ptCount val="21"/>
                <c:pt idx="0">
                  <c:v>7.6</c:v>
                </c:pt>
                <c:pt idx="1">
                  <c:v>7.6</c:v>
                </c:pt>
                <c:pt idx="2">
                  <c:v>7.6</c:v>
                </c:pt>
                <c:pt idx="3">
                  <c:v>7.6</c:v>
                </c:pt>
                <c:pt idx="4">
                  <c:v>7.6</c:v>
                </c:pt>
                <c:pt idx="5">
                  <c:v>7.6</c:v>
                </c:pt>
                <c:pt idx="6">
                  <c:v>7.6</c:v>
                </c:pt>
                <c:pt idx="7">
                  <c:v>7.6</c:v>
                </c:pt>
                <c:pt idx="8">
                  <c:v>7.6</c:v>
                </c:pt>
                <c:pt idx="9">
                  <c:v>7.6</c:v>
                </c:pt>
                <c:pt idx="10">
                  <c:v>7.6</c:v>
                </c:pt>
                <c:pt idx="11">
                  <c:v>7.6</c:v>
                </c:pt>
                <c:pt idx="12">
                  <c:v>7.6</c:v>
                </c:pt>
                <c:pt idx="13">
                  <c:v>7.6</c:v>
                </c:pt>
                <c:pt idx="14">
                  <c:v>7.6</c:v>
                </c:pt>
                <c:pt idx="15">
                  <c:v>7.6</c:v>
                </c:pt>
                <c:pt idx="16">
                  <c:v>7.6</c:v>
                </c:pt>
                <c:pt idx="17">
                  <c:v>7.6</c:v>
                </c:pt>
                <c:pt idx="18">
                  <c:v>7.6</c:v>
                </c:pt>
                <c:pt idx="19">
                  <c:v>7.6</c:v>
                </c:pt>
                <c:pt idx="20">
                  <c:v>7.6</c:v>
                </c:pt>
              </c:numCache>
            </c:numRef>
          </c:yVal>
          <c:smooth val="1"/>
        </c:ser>
        <c:ser>
          <c:idx val="17"/>
          <c:order val="4"/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Echelon'!$R$39:$S$39</c:f>
              <c:numCache>
                <c:formatCode>0.00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'1° ordre Echelon'!$R$40:$S$40</c:f>
              <c:numCache>
                <c:formatCode>0.00</c:formatCode>
                <c:ptCount val="2"/>
                <c:pt idx="0">
                  <c:v>0</c:v>
                </c:pt>
                <c:pt idx="1">
                  <c:v>5.04</c:v>
                </c:pt>
              </c:numCache>
            </c:numRef>
          </c:yVal>
          <c:smooth val="1"/>
        </c:ser>
        <c:ser>
          <c:idx val="23"/>
          <c:order val="5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Echelon'!$U$39:$V$39</c:f>
              <c:numCache>
                <c:formatCode>0.00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'1° ordre Echelon'!$U$40:$V$40</c:f>
              <c:numCache>
                <c:formatCode>0.00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yVal>
          <c:smooth val="1"/>
        </c:ser>
        <c:ser>
          <c:idx val="11"/>
          <c:order val="6"/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Echelon'!$X$39:$Y$39</c:f>
              <c:numCache>
                <c:formatCode>0.00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'1° ordre Echelon'!$X$40:$Y$40</c:f>
              <c:numCache>
                <c:formatCode>0.00</c:formatCode>
                <c:ptCount val="2"/>
                <c:pt idx="0">
                  <c:v>0</c:v>
                </c:pt>
                <c:pt idx="1">
                  <c:v>7.6</c:v>
                </c:pt>
              </c:numCache>
            </c:numRef>
          </c:yVal>
          <c:smooth val="1"/>
        </c:ser>
        <c:ser>
          <c:idx val="0"/>
          <c:order val="7"/>
          <c:tx>
            <c:strRef>
              <c:f>'1° ordre Echelon'!$Z$38</c:f>
              <c:strCache>
                <c:ptCount val="1"/>
                <c:pt idx="0">
                  <c:v>Pente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'1° ordre Echelon'!$AA$39:$AB$39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</c:v>
                </c:pt>
              </c:numCache>
            </c:numRef>
          </c:xVal>
          <c:yVal>
            <c:numRef>
              <c:f>'1° ordre Echelon'!$AA$40:$AB$40</c:f>
              <c:numCache>
                <c:formatCode>General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171320"/>
        <c:axId val="169176024"/>
      </c:scatterChart>
      <c:valAx>
        <c:axId val="169171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176024"/>
        <c:crosses val="autoZero"/>
        <c:crossBetween val="midCat"/>
      </c:valAx>
      <c:valAx>
        <c:axId val="16917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171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3"/>
          <c:order val="0"/>
          <c:tx>
            <c:strRef>
              <c:f>'1° ordre Rampe'!$G$13</c:f>
              <c:strCache>
                <c:ptCount val="1"/>
                <c:pt idx="0">
                  <c:v>e(t)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'1° ordre Rampe'!$F$14:$F$34</c:f>
              <c:numCache>
                <c:formatCode>0.00</c:formatCode>
                <c:ptCount val="2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</c:numCache>
            </c:numRef>
          </c:xVal>
          <c:yVal>
            <c:numRef>
              <c:f>'1° ordre Rampe'!$G$14:$G$34</c:f>
              <c:numCache>
                <c:formatCode>General</c:formatCode>
                <c:ptCount val="2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</c:numCache>
            </c:numRef>
          </c:yVal>
          <c:smooth val="1"/>
        </c:ser>
        <c:ser>
          <c:idx val="14"/>
          <c:order val="1"/>
          <c:tx>
            <c:strRef>
              <c:f>'1° ordre Rampe'!$H$13</c:f>
              <c:strCache>
                <c:ptCount val="1"/>
                <c:pt idx="0">
                  <c:v>s(t)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'1° ordre Rampe'!$F$14:$F$34</c:f>
              <c:numCache>
                <c:formatCode>0.00</c:formatCode>
                <c:ptCount val="2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</c:numCache>
            </c:numRef>
          </c:xVal>
          <c:yVal>
            <c:numRef>
              <c:f>'1° ordre Rampe'!$H$14:$H$34</c:f>
              <c:numCache>
                <c:formatCode>General</c:formatCode>
                <c:ptCount val="21"/>
                <c:pt idx="0">
                  <c:v>0</c:v>
                </c:pt>
                <c:pt idx="1">
                  <c:v>0.17280469842842927</c:v>
                </c:pt>
                <c:pt idx="2">
                  <c:v>0.63918395827580055</c:v>
                </c:pt>
                <c:pt idx="3">
                  <c:v>1.3341993164460879</c:v>
                </c:pt>
                <c:pt idx="4">
                  <c:v>2.207276647028654</c:v>
                </c:pt>
                <c:pt idx="5">
                  <c:v>3.2190287811611409</c:v>
                </c:pt>
                <c:pt idx="6">
                  <c:v>4.3387809608905785</c:v>
                </c:pt>
                <c:pt idx="7">
                  <c:v>5.5426436607026712</c:v>
                </c:pt>
                <c:pt idx="8">
                  <c:v>6.812011699419676</c:v>
                </c:pt>
                <c:pt idx="9">
                  <c:v>8.1323953473711867</c:v>
                </c:pt>
                <c:pt idx="10">
                  <c:v>9.4925099917433933</c:v>
                </c:pt>
                <c:pt idx="11">
                  <c:v>10.883567167240246</c:v>
                </c:pt>
                <c:pt idx="12">
                  <c:v>12.298722410207183</c:v>
                </c:pt>
                <c:pt idx="13">
                  <c:v>13.732645246990332</c:v>
                </c:pt>
                <c:pt idx="14">
                  <c:v>15.181184300533911</c:v>
                </c:pt>
                <c:pt idx="15">
                  <c:v>16.641106475136056</c:v>
                </c:pt>
                <c:pt idx="16">
                  <c:v>18.109893833332407</c:v>
                </c:pt>
                <c:pt idx="17">
                  <c:v>19.585585403453997</c:v>
                </c:pt>
                <c:pt idx="18">
                  <c:v>21.066653979229454</c:v>
                </c:pt>
                <c:pt idx="19">
                  <c:v>22.551910171218722</c:v>
                </c:pt>
                <c:pt idx="20">
                  <c:v>24.040427681994512</c:v>
                </c:pt>
              </c:numCache>
            </c:numRef>
          </c:yVal>
          <c:smooth val="1"/>
        </c:ser>
        <c:ser>
          <c:idx val="15"/>
          <c:order val="2"/>
          <c:tx>
            <c:strRef>
              <c:f>'1° ordre Rampe'!$I$13</c:f>
              <c:strCache>
                <c:ptCount val="1"/>
                <c:pt idx="0">
                  <c:v>Sinf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'1° ordre Rampe'!$F$14:$F$34</c:f>
              <c:numCache>
                <c:formatCode>0.00</c:formatCode>
                <c:ptCount val="2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</c:numCache>
            </c:numRef>
          </c:xVal>
          <c:yVal>
            <c:numRef>
              <c:f>'1° ordre Rampe'!$I$14:$I$34</c:f>
              <c:numCache>
                <c:formatCode>0.00</c:formatCode>
                <c:ptCount val="21"/>
                <c:pt idx="0">
                  <c:v>-6</c:v>
                </c:pt>
                <c:pt idx="1">
                  <c:v>-4.5</c:v>
                </c:pt>
                <c:pt idx="2">
                  <c:v>-3</c:v>
                </c:pt>
                <c:pt idx="3">
                  <c:v>-1.5</c:v>
                </c:pt>
                <c:pt idx="4">
                  <c:v>0</c:v>
                </c:pt>
                <c:pt idx="5">
                  <c:v>1.5</c:v>
                </c:pt>
                <c:pt idx="6">
                  <c:v>3</c:v>
                </c:pt>
                <c:pt idx="7">
                  <c:v>4.5</c:v>
                </c:pt>
                <c:pt idx="8">
                  <c:v>6</c:v>
                </c:pt>
                <c:pt idx="9">
                  <c:v>7.5</c:v>
                </c:pt>
                <c:pt idx="10">
                  <c:v>9</c:v>
                </c:pt>
                <c:pt idx="11">
                  <c:v>10.5</c:v>
                </c:pt>
                <c:pt idx="12">
                  <c:v>12</c:v>
                </c:pt>
                <c:pt idx="13">
                  <c:v>13.5</c:v>
                </c:pt>
                <c:pt idx="14">
                  <c:v>15</c:v>
                </c:pt>
                <c:pt idx="15">
                  <c:v>16.5</c:v>
                </c:pt>
                <c:pt idx="16">
                  <c:v>18</c:v>
                </c:pt>
                <c:pt idx="17">
                  <c:v>19.5</c:v>
                </c:pt>
                <c:pt idx="18">
                  <c:v>21</c:v>
                </c:pt>
                <c:pt idx="19">
                  <c:v>22.5</c:v>
                </c:pt>
                <c:pt idx="20">
                  <c:v>24</c:v>
                </c:pt>
              </c:numCache>
            </c:numRef>
          </c:yVal>
          <c:smooth val="1"/>
        </c:ser>
        <c:ser>
          <c:idx val="17"/>
          <c:order val="3"/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'1° ordre Rampe'!$P$39:$Q$39</c:f>
              <c:numCache>
                <c:formatCode>General</c:formatCode>
                <c:ptCount val="2"/>
              </c:numCache>
            </c:numRef>
          </c:xVal>
          <c:yVal>
            <c:numRef>
              <c:f>'1° ordre Rampe'!$P$40:$Q$40</c:f>
              <c:numCache>
                <c:formatCode>General</c:formatCode>
                <c:ptCount val="2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170144"/>
        <c:axId val="169170536"/>
      </c:scatterChart>
      <c:valAx>
        <c:axId val="169170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170536"/>
        <c:crosses val="autoZero"/>
        <c:crossBetween val="midCat"/>
      </c:valAx>
      <c:valAx>
        <c:axId val="1691705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170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3"/>
          <c:order val="0"/>
          <c:tx>
            <c:strRef>
              <c:f>'1° ordre bouclé Echelon'!$G$13</c:f>
              <c:strCache>
                <c:ptCount val="1"/>
                <c:pt idx="0">
                  <c:v>e(t)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4.1666666666666671E-2</c:v>
                </c:pt>
                <c:pt idx="2">
                  <c:v>8.3333333333333343E-2</c:v>
                </c:pt>
                <c:pt idx="3">
                  <c:v>0.125</c:v>
                </c:pt>
                <c:pt idx="4">
                  <c:v>0.16666666666666669</c:v>
                </c:pt>
                <c:pt idx="5">
                  <c:v>0.20833333333333337</c:v>
                </c:pt>
                <c:pt idx="6">
                  <c:v>0.25000000000000006</c:v>
                </c:pt>
                <c:pt idx="7">
                  <c:v>0.29166666666666674</c:v>
                </c:pt>
                <c:pt idx="8">
                  <c:v>0.33333333333333343</c:v>
                </c:pt>
                <c:pt idx="9">
                  <c:v>0.37500000000000011</c:v>
                </c:pt>
                <c:pt idx="10">
                  <c:v>0.4166666666666668</c:v>
                </c:pt>
                <c:pt idx="11">
                  <c:v>0.45833333333333348</c:v>
                </c:pt>
                <c:pt idx="12">
                  <c:v>0.50000000000000011</c:v>
                </c:pt>
                <c:pt idx="13">
                  <c:v>0.54166666666666674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0.70833333333333326</c:v>
                </c:pt>
                <c:pt idx="18">
                  <c:v>0.74999999999999989</c:v>
                </c:pt>
                <c:pt idx="19">
                  <c:v>0.79166666666666652</c:v>
                </c:pt>
                <c:pt idx="20">
                  <c:v>0.83333333333333348</c:v>
                </c:pt>
              </c:numCache>
            </c:numRef>
          </c:xVal>
          <c:yVal>
            <c:numRef>
              <c:f>'1° ordre bouclé Echelon'!$G$14:$G$34</c:f>
              <c:numCache>
                <c:formatCode>General</c:formatCode>
                <c:ptCount val="2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</c:numCache>
            </c:numRef>
          </c:yVal>
          <c:smooth val="1"/>
        </c:ser>
        <c:ser>
          <c:idx val="14"/>
          <c:order val="1"/>
          <c:tx>
            <c:strRef>
              <c:f>'1° ordre bouclé Echelon'!$H$13</c:f>
              <c:strCache>
                <c:ptCount val="1"/>
                <c:pt idx="0">
                  <c:v>s(t)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4.1666666666666671E-2</c:v>
                </c:pt>
                <c:pt idx="2">
                  <c:v>8.3333333333333343E-2</c:v>
                </c:pt>
                <c:pt idx="3">
                  <c:v>0.125</c:v>
                </c:pt>
                <c:pt idx="4">
                  <c:v>0.16666666666666669</c:v>
                </c:pt>
                <c:pt idx="5">
                  <c:v>0.20833333333333337</c:v>
                </c:pt>
                <c:pt idx="6">
                  <c:v>0.25000000000000006</c:v>
                </c:pt>
                <c:pt idx="7">
                  <c:v>0.29166666666666674</c:v>
                </c:pt>
                <c:pt idx="8">
                  <c:v>0.33333333333333343</c:v>
                </c:pt>
                <c:pt idx="9">
                  <c:v>0.37500000000000011</c:v>
                </c:pt>
                <c:pt idx="10">
                  <c:v>0.4166666666666668</c:v>
                </c:pt>
                <c:pt idx="11">
                  <c:v>0.45833333333333348</c:v>
                </c:pt>
                <c:pt idx="12">
                  <c:v>0.50000000000000011</c:v>
                </c:pt>
                <c:pt idx="13">
                  <c:v>0.54166666666666674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0.70833333333333326</c:v>
                </c:pt>
                <c:pt idx="18">
                  <c:v>0.74999999999999989</c:v>
                </c:pt>
                <c:pt idx="19">
                  <c:v>0.79166666666666652</c:v>
                </c:pt>
                <c:pt idx="20">
                  <c:v>0.83333333333333348</c:v>
                </c:pt>
              </c:numCache>
            </c:numRef>
          </c:xVal>
          <c:yVal>
            <c:numRef>
              <c:f>'1° ordre bouclé Echelon'!$H$14:$H$34</c:f>
              <c:numCache>
                <c:formatCode>0.00</c:formatCode>
                <c:ptCount val="21"/>
                <c:pt idx="0" formatCode="General">
                  <c:v>0</c:v>
                </c:pt>
                <c:pt idx="1">
                  <c:v>1.8433268077382927</c:v>
                </c:pt>
                <c:pt idx="2">
                  <c:v>3.2789111690613884</c:v>
                </c:pt>
                <c:pt idx="3">
                  <c:v>4.3969453938248773</c:v>
                </c:pt>
                <c:pt idx="4">
                  <c:v>5.2676713235713146</c:v>
                </c:pt>
                <c:pt idx="5">
                  <c:v>5.945793359498416</c:v>
                </c:pt>
                <c:pt idx="6">
                  <c:v>6.4739153320964187</c:v>
                </c:pt>
                <c:pt idx="7">
                  <c:v>6.8852171379129583</c:v>
                </c:pt>
                <c:pt idx="8">
                  <c:v>7.2055393063615618</c:v>
                </c:pt>
                <c:pt idx="9">
                  <c:v>7.4550064619844649</c:v>
                </c:pt>
                <c:pt idx="10">
                  <c:v>7.649291678134178</c:v>
                </c:pt>
                <c:pt idx="11">
                  <c:v>7.8006011566107709</c:v>
                </c:pt>
                <c:pt idx="12">
                  <c:v>7.9184410969344681</c:v>
                </c:pt>
                <c:pt idx="13">
                  <c:v>8.0102149347356502</c:v>
                </c:pt>
                <c:pt idx="14">
                  <c:v>8.08168847148068</c:v>
                </c:pt>
                <c:pt idx="15">
                  <c:v>8.1373521178665911</c:v>
                </c:pt>
                <c:pt idx="16">
                  <c:v>8.1807030092605491</c:v>
                </c:pt>
                <c:pt idx="17">
                  <c:v>8.2144647174250078</c:v>
                </c:pt>
                <c:pt idx="18">
                  <c:v>8.2407583621813156</c:v>
                </c:pt>
                <c:pt idx="19">
                  <c:v>8.2612358733073279</c:v>
                </c:pt>
                <c:pt idx="20">
                  <c:v>8.2771837750076216</c:v>
                </c:pt>
              </c:numCache>
            </c:numRef>
          </c:yVal>
          <c:smooth val="1"/>
        </c:ser>
        <c:ser>
          <c:idx val="15"/>
          <c:order val="2"/>
          <c:tx>
            <c:strRef>
              <c:f>'1° ordre bouclé Echelon'!$I$13</c:f>
              <c:strCache>
                <c:ptCount val="1"/>
                <c:pt idx="0">
                  <c:v>Sinf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4.1666666666666671E-2</c:v>
                </c:pt>
                <c:pt idx="2">
                  <c:v>8.3333333333333343E-2</c:v>
                </c:pt>
                <c:pt idx="3">
                  <c:v>0.125</c:v>
                </c:pt>
                <c:pt idx="4">
                  <c:v>0.16666666666666669</c:v>
                </c:pt>
                <c:pt idx="5">
                  <c:v>0.20833333333333337</c:v>
                </c:pt>
                <c:pt idx="6">
                  <c:v>0.25000000000000006</c:v>
                </c:pt>
                <c:pt idx="7">
                  <c:v>0.29166666666666674</c:v>
                </c:pt>
                <c:pt idx="8">
                  <c:v>0.33333333333333343</c:v>
                </c:pt>
                <c:pt idx="9">
                  <c:v>0.37500000000000011</c:v>
                </c:pt>
                <c:pt idx="10">
                  <c:v>0.4166666666666668</c:v>
                </c:pt>
                <c:pt idx="11">
                  <c:v>0.45833333333333348</c:v>
                </c:pt>
                <c:pt idx="12">
                  <c:v>0.50000000000000011</c:v>
                </c:pt>
                <c:pt idx="13">
                  <c:v>0.54166666666666674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0.70833333333333326</c:v>
                </c:pt>
                <c:pt idx="18">
                  <c:v>0.74999999999999989</c:v>
                </c:pt>
                <c:pt idx="19">
                  <c:v>0.79166666666666652</c:v>
                </c:pt>
                <c:pt idx="20">
                  <c:v>0.83333333333333348</c:v>
                </c:pt>
              </c:numCache>
            </c:numRef>
          </c:xVal>
          <c:yVal>
            <c:numRef>
              <c:f>'1° ordre bouclé Echelon'!$I$14:$I$34</c:f>
              <c:numCache>
                <c:formatCode>0.00</c:formatCode>
                <c:ptCount val="21"/>
                <c:pt idx="0">
                  <c:v>8.3333333333333339</c:v>
                </c:pt>
                <c:pt idx="1">
                  <c:v>8.3333333333333339</c:v>
                </c:pt>
                <c:pt idx="2">
                  <c:v>8.3333333333333339</c:v>
                </c:pt>
                <c:pt idx="3">
                  <c:v>8.3333333333333339</c:v>
                </c:pt>
                <c:pt idx="4">
                  <c:v>8.3333333333333339</c:v>
                </c:pt>
                <c:pt idx="5">
                  <c:v>8.3333333333333339</c:v>
                </c:pt>
                <c:pt idx="6">
                  <c:v>8.3333333333333339</c:v>
                </c:pt>
                <c:pt idx="7">
                  <c:v>8.3333333333333339</c:v>
                </c:pt>
                <c:pt idx="8">
                  <c:v>8.3333333333333339</c:v>
                </c:pt>
                <c:pt idx="9">
                  <c:v>8.3333333333333339</c:v>
                </c:pt>
                <c:pt idx="10">
                  <c:v>8.3333333333333339</c:v>
                </c:pt>
                <c:pt idx="11">
                  <c:v>8.3333333333333339</c:v>
                </c:pt>
                <c:pt idx="12">
                  <c:v>8.3333333333333339</c:v>
                </c:pt>
                <c:pt idx="13">
                  <c:v>8.3333333333333339</c:v>
                </c:pt>
                <c:pt idx="14">
                  <c:v>8.3333333333333339</c:v>
                </c:pt>
                <c:pt idx="15">
                  <c:v>8.3333333333333339</c:v>
                </c:pt>
                <c:pt idx="16">
                  <c:v>8.3333333333333339</c:v>
                </c:pt>
                <c:pt idx="17">
                  <c:v>8.3333333333333339</c:v>
                </c:pt>
                <c:pt idx="18">
                  <c:v>8.3333333333333339</c:v>
                </c:pt>
                <c:pt idx="19">
                  <c:v>8.3333333333333339</c:v>
                </c:pt>
                <c:pt idx="20">
                  <c:v>8.3333333333333339</c:v>
                </c:pt>
              </c:numCache>
            </c:numRef>
          </c:yVal>
          <c:smooth val="1"/>
        </c:ser>
        <c:ser>
          <c:idx val="16"/>
          <c:order val="3"/>
          <c:tx>
            <c:strRef>
              <c:f>'1° ordre bouclé Echelon'!$J$13</c:f>
              <c:strCache>
                <c:ptCount val="1"/>
                <c:pt idx="0">
                  <c:v>0,63Sinf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4.1666666666666671E-2</c:v>
                </c:pt>
                <c:pt idx="2">
                  <c:v>8.3333333333333343E-2</c:v>
                </c:pt>
                <c:pt idx="3">
                  <c:v>0.125</c:v>
                </c:pt>
                <c:pt idx="4">
                  <c:v>0.16666666666666669</c:v>
                </c:pt>
                <c:pt idx="5">
                  <c:v>0.20833333333333337</c:v>
                </c:pt>
                <c:pt idx="6">
                  <c:v>0.25000000000000006</c:v>
                </c:pt>
                <c:pt idx="7">
                  <c:v>0.29166666666666674</c:v>
                </c:pt>
                <c:pt idx="8">
                  <c:v>0.33333333333333343</c:v>
                </c:pt>
                <c:pt idx="9">
                  <c:v>0.37500000000000011</c:v>
                </c:pt>
                <c:pt idx="10">
                  <c:v>0.4166666666666668</c:v>
                </c:pt>
                <c:pt idx="11">
                  <c:v>0.45833333333333348</c:v>
                </c:pt>
                <c:pt idx="12">
                  <c:v>0.50000000000000011</c:v>
                </c:pt>
                <c:pt idx="13">
                  <c:v>0.54166666666666674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0.70833333333333326</c:v>
                </c:pt>
                <c:pt idx="18">
                  <c:v>0.74999999999999989</c:v>
                </c:pt>
                <c:pt idx="19">
                  <c:v>0.79166666666666652</c:v>
                </c:pt>
                <c:pt idx="20">
                  <c:v>0.83333333333333348</c:v>
                </c:pt>
              </c:numCache>
            </c:numRef>
          </c:xVal>
          <c:yVal>
            <c:numRef>
              <c:f>'1° ordre bouclé Echelon'!$J$14:$J$34</c:f>
              <c:numCache>
                <c:formatCode>General</c:formatCode>
                <c:ptCount val="21"/>
                <c:pt idx="0">
                  <c:v>5.25</c:v>
                </c:pt>
                <c:pt idx="1">
                  <c:v>5.25</c:v>
                </c:pt>
                <c:pt idx="2">
                  <c:v>5.25</c:v>
                </c:pt>
                <c:pt idx="3">
                  <c:v>5.25</c:v>
                </c:pt>
                <c:pt idx="4">
                  <c:v>5.25</c:v>
                </c:pt>
                <c:pt idx="5">
                  <c:v>5.25</c:v>
                </c:pt>
                <c:pt idx="6">
                  <c:v>5.25</c:v>
                </c:pt>
                <c:pt idx="7">
                  <c:v>5.25</c:v>
                </c:pt>
                <c:pt idx="8">
                  <c:v>5.25</c:v>
                </c:pt>
                <c:pt idx="9">
                  <c:v>5.25</c:v>
                </c:pt>
                <c:pt idx="10">
                  <c:v>5.25</c:v>
                </c:pt>
                <c:pt idx="11">
                  <c:v>5.25</c:v>
                </c:pt>
                <c:pt idx="12">
                  <c:v>5.25</c:v>
                </c:pt>
                <c:pt idx="13">
                  <c:v>5.25</c:v>
                </c:pt>
                <c:pt idx="14">
                  <c:v>5.25</c:v>
                </c:pt>
                <c:pt idx="15">
                  <c:v>5.25</c:v>
                </c:pt>
                <c:pt idx="16">
                  <c:v>5.25</c:v>
                </c:pt>
                <c:pt idx="17">
                  <c:v>5.25</c:v>
                </c:pt>
                <c:pt idx="18">
                  <c:v>5.25</c:v>
                </c:pt>
                <c:pt idx="19">
                  <c:v>5.25</c:v>
                </c:pt>
                <c:pt idx="20">
                  <c:v>5.25</c:v>
                </c:pt>
              </c:numCache>
            </c:numRef>
          </c:yVal>
          <c:smooth val="1"/>
        </c:ser>
        <c:ser>
          <c:idx val="18"/>
          <c:order val="4"/>
          <c:tx>
            <c:strRef>
              <c:f>'1° ordre bouclé Echelon'!$K$13</c:f>
              <c:strCache>
                <c:ptCount val="1"/>
                <c:pt idx="0">
                  <c:v>95%Sinf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4.1666666666666671E-2</c:v>
                </c:pt>
                <c:pt idx="2">
                  <c:v>8.3333333333333343E-2</c:v>
                </c:pt>
                <c:pt idx="3">
                  <c:v>0.125</c:v>
                </c:pt>
                <c:pt idx="4">
                  <c:v>0.16666666666666669</c:v>
                </c:pt>
                <c:pt idx="5">
                  <c:v>0.20833333333333337</c:v>
                </c:pt>
                <c:pt idx="6">
                  <c:v>0.25000000000000006</c:v>
                </c:pt>
                <c:pt idx="7">
                  <c:v>0.29166666666666674</c:v>
                </c:pt>
                <c:pt idx="8">
                  <c:v>0.33333333333333343</c:v>
                </c:pt>
                <c:pt idx="9">
                  <c:v>0.37500000000000011</c:v>
                </c:pt>
                <c:pt idx="10">
                  <c:v>0.4166666666666668</c:v>
                </c:pt>
                <c:pt idx="11">
                  <c:v>0.45833333333333348</c:v>
                </c:pt>
                <c:pt idx="12">
                  <c:v>0.50000000000000011</c:v>
                </c:pt>
                <c:pt idx="13">
                  <c:v>0.54166666666666674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0.70833333333333326</c:v>
                </c:pt>
                <c:pt idx="18">
                  <c:v>0.74999999999999989</c:v>
                </c:pt>
                <c:pt idx="19">
                  <c:v>0.79166666666666652</c:v>
                </c:pt>
                <c:pt idx="20">
                  <c:v>0.83333333333333348</c:v>
                </c:pt>
              </c:numCache>
            </c:numRef>
          </c:xVal>
          <c:yVal>
            <c:numRef>
              <c:f>'1° ordre bouclé Echelon'!$K$14:$K$34</c:f>
              <c:numCache>
                <c:formatCode>0.00</c:formatCode>
                <c:ptCount val="21"/>
                <c:pt idx="0">
                  <c:v>7.916666666666667</c:v>
                </c:pt>
                <c:pt idx="1">
                  <c:v>7.916666666666667</c:v>
                </c:pt>
                <c:pt idx="2">
                  <c:v>7.916666666666667</c:v>
                </c:pt>
                <c:pt idx="3">
                  <c:v>7.916666666666667</c:v>
                </c:pt>
                <c:pt idx="4">
                  <c:v>7.916666666666667</c:v>
                </c:pt>
                <c:pt idx="5">
                  <c:v>7.916666666666667</c:v>
                </c:pt>
                <c:pt idx="6">
                  <c:v>7.916666666666667</c:v>
                </c:pt>
                <c:pt idx="7">
                  <c:v>7.916666666666667</c:v>
                </c:pt>
                <c:pt idx="8">
                  <c:v>7.916666666666667</c:v>
                </c:pt>
                <c:pt idx="9">
                  <c:v>7.916666666666667</c:v>
                </c:pt>
                <c:pt idx="10">
                  <c:v>7.916666666666667</c:v>
                </c:pt>
                <c:pt idx="11">
                  <c:v>7.916666666666667</c:v>
                </c:pt>
                <c:pt idx="12">
                  <c:v>7.916666666666667</c:v>
                </c:pt>
                <c:pt idx="13">
                  <c:v>7.916666666666667</c:v>
                </c:pt>
                <c:pt idx="14">
                  <c:v>7.916666666666667</c:v>
                </c:pt>
                <c:pt idx="15">
                  <c:v>7.916666666666667</c:v>
                </c:pt>
                <c:pt idx="16">
                  <c:v>7.916666666666667</c:v>
                </c:pt>
                <c:pt idx="17">
                  <c:v>7.916666666666667</c:v>
                </c:pt>
                <c:pt idx="18">
                  <c:v>7.916666666666667</c:v>
                </c:pt>
                <c:pt idx="19">
                  <c:v>7.916666666666667</c:v>
                </c:pt>
                <c:pt idx="20">
                  <c:v>7.916666666666667</c:v>
                </c:pt>
              </c:numCache>
            </c:numRef>
          </c:yVal>
          <c:smooth val="1"/>
        </c:ser>
        <c:ser>
          <c:idx val="17"/>
          <c:order val="5"/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Echelon'!$R$39:$S$39</c:f>
              <c:numCache>
                <c:formatCode>0.00</c:formatCode>
                <c:ptCount val="2"/>
                <c:pt idx="0">
                  <c:v>0.16666666666666669</c:v>
                </c:pt>
                <c:pt idx="1">
                  <c:v>0.16666666666666669</c:v>
                </c:pt>
              </c:numCache>
            </c:numRef>
          </c:xVal>
          <c:yVal>
            <c:numRef>
              <c:f>'1° ordre bouclé Echelon'!$R$40:$S$40</c:f>
              <c:numCache>
                <c:formatCode>0.00</c:formatCode>
                <c:ptCount val="2"/>
                <c:pt idx="0">
                  <c:v>0</c:v>
                </c:pt>
                <c:pt idx="1">
                  <c:v>5.25</c:v>
                </c:pt>
              </c:numCache>
            </c:numRef>
          </c:yVal>
          <c:smooth val="1"/>
        </c:ser>
        <c:ser>
          <c:idx val="23"/>
          <c:order val="6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Echelon'!$U$39:$V$39</c:f>
              <c:numCache>
                <c:formatCode>0.00</c:formatCode>
                <c:ptCount val="2"/>
                <c:pt idx="0">
                  <c:v>0.16666666666666669</c:v>
                </c:pt>
                <c:pt idx="1">
                  <c:v>0.16666666666666669</c:v>
                </c:pt>
              </c:numCache>
            </c:numRef>
          </c:xVal>
          <c:yVal>
            <c:numRef>
              <c:f>'1° ordre bouclé Echelon'!$U$40:$V$40</c:f>
              <c:numCache>
                <c:formatCode>0.00</c:formatCode>
                <c:ptCount val="2"/>
                <c:pt idx="0">
                  <c:v>0</c:v>
                </c:pt>
                <c:pt idx="1">
                  <c:v>8.3333333333333339</c:v>
                </c:pt>
              </c:numCache>
            </c:numRef>
          </c:yVal>
          <c:smooth val="1"/>
        </c:ser>
        <c:ser>
          <c:idx val="11"/>
          <c:order val="7"/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Echelon'!$X$39:$Y$39</c:f>
              <c:numCache>
                <c:formatCode>0.00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'1° ordre bouclé Echelon'!$X$40:$Y$40</c:f>
              <c:numCache>
                <c:formatCode>0.00</c:formatCode>
                <c:ptCount val="2"/>
                <c:pt idx="0">
                  <c:v>0</c:v>
                </c:pt>
                <c:pt idx="1">
                  <c:v>7.916666666666667</c:v>
                </c:pt>
              </c:numCache>
            </c:numRef>
          </c:yVal>
          <c:smooth val="1"/>
        </c:ser>
        <c:ser>
          <c:idx val="0"/>
          <c:order val="8"/>
          <c:tx>
            <c:strRef>
              <c:f>'1° ordre bouclé Echelon'!$Z$38</c:f>
              <c:strCache>
                <c:ptCount val="1"/>
                <c:pt idx="0">
                  <c:v>Pente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Echelon'!$AA$39:$AB$39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0.16666666666666669</c:v>
                </c:pt>
              </c:numCache>
            </c:numRef>
          </c:xVal>
          <c:yVal>
            <c:numRef>
              <c:f>'1° ordre bouclé Echelon'!$AA$40:$AB$40</c:f>
              <c:numCache>
                <c:formatCode>General</c:formatCode>
                <c:ptCount val="2"/>
                <c:pt idx="0">
                  <c:v>0</c:v>
                </c:pt>
                <c:pt idx="1">
                  <c:v>8.3333333333333339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175240"/>
        <c:axId val="169174848"/>
      </c:scatterChart>
      <c:valAx>
        <c:axId val="169175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174848"/>
        <c:crosses val="autoZero"/>
        <c:crossBetween val="midCat"/>
      </c:valAx>
      <c:valAx>
        <c:axId val="16917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175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4"/>
          <c:order val="0"/>
          <c:tx>
            <c:strRef>
              <c:f>'1° ordre bouclé Echelon'!$H$13</c:f>
              <c:strCache>
                <c:ptCount val="1"/>
                <c:pt idx="0">
                  <c:v>s(t)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4.1666666666666671E-2</c:v>
                </c:pt>
                <c:pt idx="2">
                  <c:v>8.3333333333333343E-2</c:v>
                </c:pt>
                <c:pt idx="3">
                  <c:v>0.125</c:v>
                </c:pt>
                <c:pt idx="4">
                  <c:v>0.16666666666666669</c:v>
                </c:pt>
                <c:pt idx="5">
                  <c:v>0.20833333333333337</c:v>
                </c:pt>
                <c:pt idx="6">
                  <c:v>0.25000000000000006</c:v>
                </c:pt>
                <c:pt idx="7">
                  <c:v>0.29166666666666674</c:v>
                </c:pt>
                <c:pt idx="8">
                  <c:v>0.33333333333333343</c:v>
                </c:pt>
                <c:pt idx="9">
                  <c:v>0.37500000000000011</c:v>
                </c:pt>
                <c:pt idx="10">
                  <c:v>0.4166666666666668</c:v>
                </c:pt>
                <c:pt idx="11">
                  <c:v>0.45833333333333348</c:v>
                </c:pt>
                <c:pt idx="12">
                  <c:v>0.50000000000000011</c:v>
                </c:pt>
                <c:pt idx="13">
                  <c:v>0.54166666666666674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0.70833333333333326</c:v>
                </c:pt>
                <c:pt idx="18">
                  <c:v>0.74999999999999989</c:v>
                </c:pt>
                <c:pt idx="19">
                  <c:v>0.79166666666666652</c:v>
                </c:pt>
                <c:pt idx="20">
                  <c:v>0.83333333333333348</c:v>
                </c:pt>
              </c:numCache>
            </c:numRef>
          </c:xVal>
          <c:yVal>
            <c:numRef>
              <c:f>'1° ordre bouclé Echelon'!$H$14:$H$34</c:f>
              <c:numCache>
                <c:formatCode>0.00</c:formatCode>
                <c:ptCount val="21"/>
                <c:pt idx="0" formatCode="General">
                  <c:v>0</c:v>
                </c:pt>
                <c:pt idx="1">
                  <c:v>1.8433268077382927</c:v>
                </c:pt>
                <c:pt idx="2">
                  <c:v>3.2789111690613884</c:v>
                </c:pt>
                <c:pt idx="3">
                  <c:v>4.3969453938248773</c:v>
                </c:pt>
                <c:pt idx="4">
                  <c:v>5.2676713235713146</c:v>
                </c:pt>
                <c:pt idx="5">
                  <c:v>5.945793359498416</c:v>
                </c:pt>
                <c:pt idx="6">
                  <c:v>6.4739153320964187</c:v>
                </c:pt>
                <c:pt idx="7">
                  <c:v>6.8852171379129583</c:v>
                </c:pt>
                <c:pt idx="8">
                  <c:v>7.2055393063615618</c:v>
                </c:pt>
                <c:pt idx="9">
                  <c:v>7.4550064619844649</c:v>
                </c:pt>
                <c:pt idx="10">
                  <c:v>7.649291678134178</c:v>
                </c:pt>
                <c:pt idx="11">
                  <c:v>7.8006011566107709</c:v>
                </c:pt>
                <c:pt idx="12">
                  <c:v>7.9184410969344681</c:v>
                </c:pt>
                <c:pt idx="13">
                  <c:v>8.0102149347356502</c:v>
                </c:pt>
                <c:pt idx="14">
                  <c:v>8.08168847148068</c:v>
                </c:pt>
                <c:pt idx="15">
                  <c:v>8.1373521178665911</c:v>
                </c:pt>
                <c:pt idx="16">
                  <c:v>8.1807030092605491</c:v>
                </c:pt>
                <c:pt idx="17">
                  <c:v>8.2144647174250078</c:v>
                </c:pt>
                <c:pt idx="18">
                  <c:v>8.2407583621813156</c:v>
                </c:pt>
                <c:pt idx="19">
                  <c:v>8.2612358733073279</c:v>
                </c:pt>
                <c:pt idx="20">
                  <c:v>8.2771837750076216</c:v>
                </c:pt>
              </c:numCache>
            </c:numRef>
          </c:yVal>
          <c:smooth val="1"/>
        </c:ser>
        <c:ser>
          <c:idx val="15"/>
          <c:order val="1"/>
          <c:tx>
            <c:strRef>
              <c:f>'1° ordre bouclé Echelon'!$I$13</c:f>
              <c:strCache>
                <c:ptCount val="1"/>
                <c:pt idx="0">
                  <c:v>Sinf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4.1666666666666671E-2</c:v>
                </c:pt>
                <c:pt idx="2">
                  <c:v>8.3333333333333343E-2</c:v>
                </c:pt>
                <c:pt idx="3">
                  <c:v>0.125</c:v>
                </c:pt>
                <c:pt idx="4">
                  <c:v>0.16666666666666669</c:v>
                </c:pt>
                <c:pt idx="5">
                  <c:v>0.20833333333333337</c:v>
                </c:pt>
                <c:pt idx="6">
                  <c:v>0.25000000000000006</c:v>
                </c:pt>
                <c:pt idx="7">
                  <c:v>0.29166666666666674</c:v>
                </c:pt>
                <c:pt idx="8">
                  <c:v>0.33333333333333343</c:v>
                </c:pt>
                <c:pt idx="9">
                  <c:v>0.37500000000000011</c:v>
                </c:pt>
                <c:pt idx="10">
                  <c:v>0.4166666666666668</c:v>
                </c:pt>
                <c:pt idx="11">
                  <c:v>0.45833333333333348</c:v>
                </c:pt>
                <c:pt idx="12">
                  <c:v>0.50000000000000011</c:v>
                </c:pt>
                <c:pt idx="13">
                  <c:v>0.54166666666666674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0.70833333333333326</c:v>
                </c:pt>
                <c:pt idx="18">
                  <c:v>0.74999999999999989</c:v>
                </c:pt>
                <c:pt idx="19">
                  <c:v>0.79166666666666652</c:v>
                </c:pt>
                <c:pt idx="20">
                  <c:v>0.83333333333333348</c:v>
                </c:pt>
              </c:numCache>
            </c:numRef>
          </c:xVal>
          <c:yVal>
            <c:numRef>
              <c:f>'1° ordre bouclé Echelon'!$I$14:$I$34</c:f>
              <c:numCache>
                <c:formatCode>0.00</c:formatCode>
                <c:ptCount val="21"/>
                <c:pt idx="0">
                  <c:v>8.3333333333333339</c:v>
                </c:pt>
                <c:pt idx="1">
                  <c:v>8.3333333333333339</c:v>
                </c:pt>
                <c:pt idx="2">
                  <c:v>8.3333333333333339</c:v>
                </c:pt>
                <c:pt idx="3">
                  <c:v>8.3333333333333339</c:v>
                </c:pt>
                <c:pt idx="4">
                  <c:v>8.3333333333333339</c:v>
                </c:pt>
                <c:pt idx="5">
                  <c:v>8.3333333333333339</c:v>
                </c:pt>
                <c:pt idx="6">
                  <c:v>8.3333333333333339</c:v>
                </c:pt>
                <c:pt idx="7">
                  <c:v>8.3333333333333339</c:v>
                </c:pt>
                <c:pt idx="8">
                  <c:v>8.3333333333333339</c:v>
                </c:pt>
                <c:pt idx="9">
                  <c:v>8.3333333333333339</c:v>
                </c:pt>
                <c:pt idx="10">
                  <c:v>8.3333333333333339</c:v>
                </c:pt>
                <c:pt idx="11">
                  <c:v>8.3333333333333339</c:v>
                </c:pt>
                <c:pt idx="12">
                  <c:v>8.3333333333333339</c:v>
                </c:pt>
                <c:pt idx="13">
                  <c:v>8.3333333333333339</c:v>
                </c:pt>
                <c:pt idx="14">
                  <c:v>8.3333333333333339</c:v>
                </c:pt>
                <c:pt idx="15">
                  <c:v>8.3333333333333339</c:v>
                </c:pt>
                <c:pt idx="16">
                  <c:v>8.3333333333333339</c:v>
                </c:pt>
                <c:pt idx="17">
                  <c:v>8.3333333333333339</c:v>
                </c:pt>
                <c:pt idx="18">
                  <c:v>8.3333333333333339</c:v>
                </c:pt>
                <c:pt idx="19">
                  <c:v>8.3333333333333339</c:v>
                </c:pt>
                <c:pt idx="20">
                  <c:v>8.3333333333333339</c:v>
                </c:pt>
              </c:numCache>
            </c:numRef>
          </c:yVal>
          <c:smooth val="1"/>
        </c:ser>
        <c:ser>
          <c:idx val="16"/>
          <c:order val="2"/>
          <c:tx>
            <c:strRef>
              <c:f>'1° ordre bouclé Echelon'!$J$13</c:f>
              <c:strCache>
                <c:ptCount val="1"/>
                <c:pt idx="0">
                  <c:v>0,63Sinf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4.1666666666666671E-2</c:v>
                </c:pt>
                <c:pt idx="2">
                  <c:v>8.3333333333333343E-2</c:v>
                </c:pt>
                <c:pt idx="3">
                  <c:v>0.125</c:v>
                </c:pt>
                <c:pt idx="4">
                  <c:v>0.16666666666666669</c:v>
                </c:pt>
                <c:pt idx="5">
                  <c:v>0.20833333333333337</c:v>
                </c:pt>
                <c:pt idx="6">
                  <c:v>0.25000000000000006</c:v>
                </c:pt>
                <c:pt idx="7">
                  <c:v>0.29166666666666674</c:v>
                </c:pt>
                <c:pt idx="8">
                  <c:v>0.33333333333333343</c:v>
                </c:pt>
                <c:pt idx="9">
                  <c:v>0.37500000000000011</c:v>
                </c:pt>
                <c:pt idx="10">
                  <c:v>0.4166666666666668</c:v>
                </c:pt>
                <c:pt idx="11">
                  <c:v>0.45833333333333348</c:v>
                </c:pt>
                <c:pt idx="12">
                  <c:v>0.50000000000000011</c:v>
                </c:pt>
                <c:pt idx="13">
                  <c:v>0.54166666666666674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0.70833333333333326</c:v>
                </c:pt>
                <c:pt idx="18">
                  <c:v>0.74999999999999989</c:v>
                </c:pt>
                <c:pt idx="19">
                  <c:v>0.79166666666666652</c:v>
                </c:pt>
                <c:pt idx="20">
                  <c:v>0.83333333333333348</c:v>
                </c:pt>
              </c:numCache>
            </c:numRef>
          </c:xVal>
          <c:yVal>
            <c:numRef>
              <c:f>'1° ordre bouclé Echelon'!$J$14:$J$34</c:f>
              <c:numCache>
                <c:formatCode>General</c:formatCode>
                <c:ptCount val="21"/>
                <c:pt idx="0">
                  <c:v>5.25</c:v>
                </c:pt>
                <c:pt idx="1">
                  <c:v>5.25</c:v>
                </c:pt>
                <c:pt idx="2">
                  <c:v>5.25</c:v>
                </c:pt>
                <c:pt idx="3">
                  <c:v>5.25</c:v>
                </c:pt>
                <c:pt idx="4">
                  <c:v>5.25</c:v>
                </c:pt>
                <c:pt idx="5">
                  <c:v>5.25</c:v>
                </c:pt>
                <c:pt idx="6">
                  <c:v>5.25</c:v>
                </c:pt>
                <c:pt idx="7">
                  <c:v>5.25</c:v>
                </c:pt>
                <c:pt idx="8">
                  <c:v>5.25</c:v>
                </c:pt>
                <c:pt idx="9">
                  <c:v>5.25</c:v>
                </c:pt>
                <c:pt idx="10">
                  <c:v>5.25</c:v>
                </c:pt>
                <c:pt idx="11">
                  <c:v>5.25</c:v>
                </c:pt>
                <c:pt idx="12">
                  <c:v>5.25</c:v>
                </c:pt>
                <c:pt idx="13">
                  <c:v>5.25</c:v>
                </c:pt>
                <c:pt idx="14">
                  <c:v>5.25</c:v>
                </c:pt>
                <c:pt idx="15">
                  <c:v>5.25</c:v>
                </c:pt>
                <c:pt idx="16">
                  <c:v>5.25</c:v>
                </c:pt>
                <c:pt idx="17">
                  <c:v>5.25</c:v>
                </c:pt>
                <c:pt idx="18">
                  <c:v>5.25</c:v>
                </c:pt>
                <c:pt idx="19">
                  <c:v>5.25</c:v>
                </c:pt>
                <c:pt idx="20">
                  <c:v>5.25</c:v>
                </c:pt>
              </c:numCache>
            </c:numRef>
          </c:yVal>
          <c:smooth val="1"/>
        </c:ser>
        <c:ser>
          <c:idx val="18"/>
          <c:order val="3"/>
          <c:tx>
            <c:strRef>
              <c:f>'1° ordre bouclé Echelon'!$K$13</c:f>
              <c:strCache>
                <c:ptCount val="1"/>
                <c:pt idx="0">
                  <c:v>95%Sinf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Echelon'!$F$14:$F$34</c:f>
              <c:numCache>
                <c:formatCode>0.00</c:formatCode>
                <c:ptCount val="21"/>
                <c:pt idx="0">
                  <c:v>0</c:v>
                </c:pt>
                <c:pt idx="1">
                  <c:v>4.1666666666666671E-2</c:v>
                </c:pt>
                <c:pt idx="2">
                  <c:v>8.3333333333333343E-2</c:v>
                </c:pt>
                <c:pt idx="3">
                  <c:v>0.125</c:v>
                </c:pt>
                <c:pt idx="4">
                  <c:v>0.16666666666666669</c:v>
                </c:pt>
                <c:pt idx="5">
                  <c:v>0.20833333333333337</c:v>
                </c:pt>
                <c:pt idx="6">
                  <c:v>0.25000000000000006</c:v>
                </c:pt>
                <c:pt idx="7">
                  <c:v>0.29166666666666674</c:v>
                </c:pt>
                <c:pt idx="8">
                  <c:v>0.33333333333333343</c:v>
                </c:pt>
                <c:pt idx="9">
                  <c:v>0.37500000000000011</c:v>
                </c:pt>
                <c:pt idx="10">
                  <c:v>0.4166666666666668</c:v>
                </c:pt>
                <c:pt idx="11">
                  <c:v>0.45833333333333348</c:v>
                </c:pt>
                <c:pt idx="12">
                  <c:v>0.50000000000000011</c:v>
                </c:pt>
                <c:pt idx="13">
                  <c:v>0.54166666666666674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0.70833333333333326</c:v>
                </c:pt>
                <c:pt idx="18">
                  <c:v>0.74999999999999989</c:v>
                </c:pt>
                <c:pt idx="19">
                  <c:v>0.79166666666666652</c:v>
                </c:pt>
                <c:pt idx="20">
                  <c:v>0.83333333333333348</c:v>
                </c:pt>
              </c:numCache>
            </c:numRef>
          </c:xVal>
          <c:yVal>
            <c:numRef>
              <c:f>'1° ordre bouclé Echelon'!$K$14:$K$34</c:f>
              <c:numCache>
                <c:formatCode>0.00</c:formatCode>
                <c:ptCount val="21"/>
                <c:pt idx="0">
                  <c:v>7.916666666666667</c:v>
                </c:pt>
                <c:pt idx="1">
                  <c:v>7.916666666666667</c:v>
                </c:pt>
                <c:pt idx="2">
                  <c:v>7.916666666666667</c:v>
                </c:pt>
                <c:pt idx="3">
                  <c:v>7.916666666666667</c:v>
                </c:pt>
                <c:pt idx="4">
                  <c:v>7.916666666666667</c:v>
                </c:pt>
                <c:pt idx="5">
                  <c:v>7.916666666666667</c:v>
                </c:pt>
                <c:pt idx="6">
                  <c:v>7.916666666666667</c:v>
                </c:pt>
                <c:pt idx="7">
                  <c:v>7.916666666666667</c:v>
                </c:pt>
                <c:pt idx="8">
                  <c:v>7.916666666666667</c:v>
                </c:pt>
                <c:pt idx="9">
                  <c:v>7.916666666666667</c:v>
                </c:pt>
                <c:pt idx="10">
                  <c:v>7.916666666666667</c:v>
                </c:pt>
                <c:pt idx="11">
                  <c:v>7.916666666666667</c:v>
                </c:pt>
                <c:pt idx="12">
                  <c:v>7.916666666666667</c:v>
                </c:pt>
                <c:pt idx="13">
                  <c:v>7.916666666666667</c:v>
                </c:pt>
                <c:pt idx="14">
                  <c:v>7.916666666666667</c:v>
                </c:pt>
                <c:pt idx="15">
                  <c:v>7.916666666666667</c:v>
                </c:pt>
                <c:pt idx="16">
                  <c:v>7.916666666666667</c:v>
                </c:pt>
                <c:pt idx="17">
                  <c:v>7.916666666666667</c:v>
                </c:pt>
                <c:pt idx="18">
                  <c:v>7.916666666666667</c:v>
                </c:pt>
                <c:pt idx="19">
                  <c:v>7.916666666666667</c:v>
                </c:pt>
                <c:pt idx="20">
                  <c:v>7.916666666666667</c:v>
                </c:pt>
              </c:numCache>
            </c:numRef>
          </c:yVal>
          <c:smooth val="1"/>
        </c:ser>
        <c:ser>
          <c:idx val="17"/>
          <c:order val="4"/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Echelon'!$R$39:$S$39</c:f>
              <c:numCache>
                <c:formatCode>0.00</c:formatCode>
                <c:ptCount val="2"/>
                <c:pt idx="0">
                  <c:v>0.16666666666666669</c:v>
                </c:pt>
                <c:pt idx="1">
                  <c:v>0.16666666666666669</c:v>
                </c:pt>
              </c:numCache>
            </c:numRef>
          </c:xVal>
          <c:yVal>
            <c:numRef>
              <c:f>'1° ordre bouclé Echelon'!$R$40:$S$40</c:f>
              <c:numCache>
                <c:formatCode>0.00</c:formatCode>
                <c:ptCount val="2"/>
                <c:pt idx="0">
                  <c:v>0</c:v>
                </c:pt>
                <c:pt idx="1">
                  <c:v>5.25</c:v>
                </c:pt>
              </c:numCache>
            </c:numRef>
          </c:yVal>
          <c:smooth val="1"/>
        </c:ser>
        <c:ser>
          <c:idx val="23"/>
          <c:order val="5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Echelon'!$U$39:$V$39</c:f>
              <c:numCache>
                <c:formatCode>0.00</c:formatCode>
                <c:ptCount val="2"/>
                <c:pt idx="0">
                  <c:v>0.16666666666666669</c:v>
                </c:pt>
                <c:pt idx="1">
                  <c:v>0.16666666666666669</c:v>
                </c:pt>
              </c:numCache>
            </c:numRef>
          </c:xVal>
          <c:yVal>
            <c:numRef>
              <c:f>'1° ordre bouclé Echelon'!$U$40:$V$40</c:f>
              <c:numCache>
                <c:formatCode>0.00</c:formatCode>
                <c:ptCount val="2"/>
                <c:pt idx="0">
                  <c:v>0</c:v>
                </c:pt>
                <c:pt idx="1">
                  <c:v>8.3333333333333339</c:v>
                </c:pt>
              </c:numCache>
            </c:numRef>
          </c:yVal>
          <c:smooth val="1"/>
        </c:ser>
        <c:ser>
          <c:idx val="11"/>
          <c:order val="6"/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Echelon'!$X$39:$Y$39</c:f>
              <c:numCache>
                <c:formatCode>0.00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'1° ordre bouclé Echelon'!$X$40:$Y$40</c:f>
              <c:numCache>
                <c:formatCode>0.00</c:formatCode>
                <c:ptCount val="2"/>
                <c:pt idx="0">
                  <c:v>0</c:v>
                </c:pt>
                <c:pt idx="1">
                  <c:v>7.916666666666667</c:v>
                </c:pt>
              </c:numCache>
            </c:numRef>
          </c:yVal>
          <c:smooth val="1"/>
        </c:ser>
        <c:ser>
          <c:idx val="0"/>
          <c:order val="7"/>
          <c:tx>
            <c:strRef>
              <c:f>'1° ordre bouclé Echelon'!$Z$38</c:f>
              <c:strCache>
                <c:ptCount val="1"/>
                <c:pt idx="0">
                  <c:v>Pente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'1° ordre bouclé Echelon'!$AA$39:$AB$39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0.16666666666666669</c:v>
                </c:pt>
              </c:numCache>
            </c:numRef>
          </c:xVal>
          <c:yVal>
            <c:numRef>
              <c:f>'1° ordre bouclé Echelon'!$AA$40:$AB$40</c:f>
              <c:numCache>
                <c:formatCode>General</c:formatCode>
                <c:ptCount val="2"/>
                <c:pt idx="0">
                  <c:v>0</c:v>
                </c:pt>
                <c:pt idx="1">
                  <c:v>8.3333333333333339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172888"/>
        <c:axId val="169173280"/>
      </c:scatterChart>
      <c:valAx>
        <c:axId val="169172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173280"/>
        <c:crosses val="autoZero"/>
        <c:crossBetween val="midCat"/>
      </c:valAx>
      <c:valAx>
        <c:axId val="16917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172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3"/>
          <c:order val="0"/>
          <c:tx>
            <c:strRef>
              <c:f>'2° ordre Echelon'!$G$13</c:f>
              <c:strCache>
                <c:ptCount val="1"/>
                <c:pt idx="0">
                  <c:v>e(t)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Echelon'!$G$14:$G$83</c:f>
              <c:numCache>
                <c:formatCode>General</c:formatCode>
                <c:ptCount val="7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</c:numCache>
            </c:numRef>
          </c:yVal>
          <c:smooth val="1"/>
        </c:ser>
        <c:ser>
          <c:idx val="14"/>
          <c:order val="1"/>
          <c:tx>
            <c:strRef>
              <c:f>'2° ordre Echelon'!$H$13</c:f>
              <c:strCache>
                <c:ptCount val="1"/>
                <c:pt idx="0">
                  <c:v>s(t)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Echelon'!$H$14:$H$83</c:f>
              <c:numCache>
                <c:formatCode>General</c:formatCode>
                <c:ptCount val="70"/>
                <c:pt idx="0">
                  <c:v>-4.4408920985006262E-15</c:v>
                </c:pt>
                <c:pt idx="1">
                  <c:v>3.0628971011863459E-2</c:v>
                </c:pt>
                <c:pt idx="2">
                  <c:v>0.12152321468213323</c:v>
                </c:pt>
                <c:pt idx="3">
                  <c:v>0.2710809011155102</c:v>
                </c:pt>
                <c:pt idx="4">
                  <c:v>0.47755638703644632</c:v>
                </c:pt>
                <c:pt idx="5">
                  <c:v>0.73906870338843467</c:v>
                </c:pt>
                <c:pt idx="6">
                  <c:v>1.0536102693594751</c:v>
                </c:pt>
                <c:pt idx="7">
                  <c:v>1.419055801266047</c:v>
                </c:pt>
                <c:pt idx="8">
                  <c:v>1.8331713848266573</c:v>
                </c:pt>
                <c:pt idx="9">
                  <c:v>2.2936236795494191</c:v>
                </c:pt>
                <c:pt idx="10">
                  <c:v>7.9852507136057209</c:v>
                </c:pt>
                <c:pt idx="11">
                  <c:v>15.244702216786765</c:v>
                </c:pt>
                <c:pt idx="12">
                  <c:v>22.23079340998444</c:v>
                </c:pt>
                <c:pt idx="13">
                  <c:v>27.489847453431775</c:v>
                </c:pt>
                <c:pt idx="14">
                  <c:v>30.199150176586677</c:v>
                </c:pt>
                <c:pt idx="15">
                  <c:v>30.231239890550707</c:v>
                </c:pt>
                <c:pt idx="16">
                  <c:v>28.057192946197063</c:v>
                </c:pt>
                <c:pt idx="17">
                  <c:v>24.5384501639018</c:v>
                </c:pt>
                <c:pt idx="18">
                  <c:v>20.671854931998212</c:v>
                </c:pt>
                <c:pt idx="19">
                  <c:v>17.351090382986815</c:v>
                </c:pt>
                <c:pt idx="20">
                  <c:v>15.192894945964186</c:v>
                </c:pt>
                <c:pt idx="21">
                  <c:v>14.453866421662493</c:v>
                </c:pt>
                <c:pt idx="22">
                  <c:v>15.039574046861294</c:v>
                </c:pt>
                <c:pt idx="23">
                  <c:v>16.587538577553605</c:v>
                </c:pt>
                <c:pt idx="24">
                  <c:v>18.593045998884854</c:v>
                </c:pt>
                <c:pt idx="25">
                  <c:v>20.543089091038645</c:v>
                </c:pt>
                <c:pt idx="26">
                  <c:v>22.028179257633017</c:v>
                </c:pt>
                <c:pt idx="27">
                  <c:v>22.811932468515998</c:v>
                </c:pt>
                <c:pt idx="28">
                  <c:v>22.851002463486335</c:v>
                </c:pt>
                <c:pt idx="29">
                  <c:v>22.26993901313843</c:v>
                </c:pt>
                <c:pt idx="30">
                  <c:v>21.304425890155258</c:v>
                </c:pt>
                <c:pt idx="31">
                  <c:v>20.230751567495581</c:v>
                </c:pt>
                <c:pt idx="32">
                  <c:v>19.29913915451743</c:v>
                </c:pt>
                <c:pt idx="33">
                  <c:v>18.684585125741805</c:v>
                </c:pt>
                <c:pt idx="34">
                  <c:v>18.462653892842926</c:v>
                </c:pt>
                <c:pt idx="35">
                  <c:v>18.610978515288142</c:v>
                </c:pt>
                <c:pt idx="36">
                  <c:v>19.031555334843105</c:v>
                </c:pt>
                <c:pt idx="37">
                  <c:v>19.585325226461489</c:v>
                </c:pt>
                <c:pt idx="38">
                  <c:v>20.129410562995837</c:v>
                </c:pt>
                <c:pt idx="39">
                  <c:v>20.548525292231353</c:v>
                </c:pt>
                <c:pt idx="40">
                  <c:v>20.774843145360762</c:v>
                </c:pt>
                <c:pt idx="41">
                  <c:v>20.794111604681049</c:v>
                </c:pt>
                <c:pt idx="42">
                  <c:v>20.639152336078858</c:v>
                </c:pt>
                <c:pt idx="43">
                  <c:v>20.374397897204204</c:v>
                </c:pt>
                <c:pt idx="44">
                  <c:v>20.07639071714275</c:v>
                </c:pt>
                <c:pt idx="45">
                  <c:v>19.815159262124151</c:v>
                </c:pt>
                <c:pt idx="46">
                  <c:v>19.640320160397952</c:v>
                </c:pt>
                <c:pt idx="47">
                  <c:v>19.574051516053803</c:v>
                </c:pt>
                <c:pt idx="48">
                  <c:v>19.611221872055658</c:v>
                </c:pt>
                <c:pt idx="49">
                  <c:v>19.725369548668361</c:v>
                </c:pt>
                <c:pt idx="50">
                  <c:v>19.878201895496765</c:v>
                </c:pt>
                <c:pt idx="51">
                  <c:v>20.029943046598593</c:v>
                </c:pt>
                <c:pt idx="52">
                  <c:v>20.148153224529857</c:v>
                </c:pt>
                <c:pt idx="53">
                  <c:v>20.213395730291207</c:v>
                </c:pt>
                <c:pt idx="54">
                  <c:v>20.221095633899424</c:v>
                </c:pt>
                <c:pt idx="55">
                  <c:v>20.179870338571007</c:v>
                </c:pt>
                <c:pt idx="56">
                  <c:v>20.107320956086355</c:v>
                </c:pt>
                <c:pt idx="57">
                  <c:v>20.024642967419886</c:v>
                </c:pt>
                <c:pt idx="58">
                  <c:v>19.951426040150849</c:v>
                </c:pt>
                <c:pt idx="59">
                  <c:v>19.901727621867366</c:v>
                </c:pt>
                <c:pt idx="60">
                  <c:v>19.882037337786368</c:v>
                </c:pt>
                <c:pt idx="61">
                  <c:v>19.89123240871961</c:v>
                </c:pt>
                <c:pt idx="62">
                  <c:v>19.922178209539791</c:v>
                </c:pt>
                <c:pt idx="63">
                  <c:v>19.964336023858095</c:v>
                </c:pt>
                <c:pt idx="64">
                  <c:v>20.00663733118245</c:v>
                </c:pt>
                <c:pt idx="65">
                  <c:v>20.039958875180144</c:v>
                </c:pt>
                <c:pt idx="66">
                  <c:v>20.058737481005874</c:v>
                </c:pt>
                <c:pt idx="67">
                  <c:v>20.061530912328397</c:v>
                </c:pt>
                <c:pt idx="68">
                  <c:v>20.050592315344939</c:v>
                </c:pt>
                <c:pt idx="69">
                  <c:v>20.030725882888451</c:v>
                </c:pt>
              </c:numCache>
            </c:numRef>
          </c:yVal>
          <c:smooth val="1"/>
        </c:ser>
        <c:ser>
          <c:idx val="15"/>
          <c:order val="2"/>
          <c:tx>
            <c:strRef>
              <c:f>'2° ordre Echelon'!$I$13</c:f>
              <c:strCache>
                <c:ptCount val="1"/>
                <c:pt idx="0">
                  <c:v>Sinf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Echelon'!$I$14:$I$83</c:f>
              <c:numCache>
                <c:formatCode>0.00</c:formatCode>
                <c:ptCount val="7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</c:numCache>
            </c:numRef>
          </c:yVal>
          <c:smooth val="1"/>
        </c:ser>
        <c:ser>
          <c:idx val="0"/>
          <c:order val="3"/>
          <c:tx>
            <c:v>-5%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Echelon'!$J$14:$J$83</c:f>
              <c:numCache>
                <c:formatCode>0.00</c:formatCode>
                <c:ptCount val="70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19</c:v>
                </c:pt>
                <c:pt idx="39">
                  <c:v>19</c:v>
                </c:pt>
                <c:pt idx="40">
                  <c:v>19</c:v>
                </c:pt>
                <c:pt idx="41">
                  <c:v>19</c:v>
                </c:pt>
                <c:pt idx="42">
                  <c:v>19</c:v>
                </c:pt>
                <c:pt idx="43">
                  <c:v>19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19</c:v>
                </c:pt>
                <c:pt idx="54">
                  <c:v>19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19</c:v>
                </c:pt>
                <c:pt idx="65">
                  <c:v>19</c:v>
                </c:pt>
                <c:pt idx="66">
                  <c:v>19</c:v>
                </c:pt>
                <c:pt idx="67">
                  <c:v>19</c:v>
                </c:pt>
                <c:pt idx="68">
                  <c:v>19</c:v>
                </c:pt>
                <c:pt idx="69">
                  <c:v>19</c:v>
                </c:pt>
              </c:numCache>
            </c:numRef>
          </c:yVal>
          <c:smooth val="1"/>
        </c:ser>
        <c:ser>
          <c:idx val="1"/>
          <c:order val="4"/>
          <c:tx>
            <c:strRef>
              <c:f>'2° ordre Echelon'!$K$13</c:f>
              <c:strCache>
                <c:ptCount val="1"/>
                <c:pt idx="0">
                  <c:v>5%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Echelon'!$K$14:$K$83</c:f>
              <c:numCache>
                <c:formatCode>0.00</c:formatCode>
                <c:ptCount val="70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  <c:pt idx="31">
                  <c:v>21</c:v>
                </c:pt>
                <c:pt idx="32">
                  <c:v>21</c:v>
                </c:pt>
                <c:pt idx="33">
                  <c:v>21</c:v>
                </c:pt>
                <c:pt idx="34">
                  <c:v>21</c:v>
                </c:pt>
                <c:pt idx="35">
                  <c:v>21</c:v>
                </c:pt>
                <c:pt idx="36">
                  <c:v>21</c:v>
                </c:pt>
                <c:pt idx="37">
                  <c:v>21</c:v>
                </c:pt>
                <c:pt idx="38">
                  <c:v>21</c:v>
                </c:pt>
                <c:pt idx="39">
                  <c:v>21</c:v>
                </c:pt>
                <c:pt idx="40">
                  <c:v>21</c:v>
                </c:pt>
                <c:pt idx="41">
                  <c:v>21</c:v>
                </c:pt>
                <c:pt idx="42">
                  <c:v>21</c:v>
                </c:pt>
                <c:pt idx="43">
                  <c:v>21</c:v>
                </c:pt>
                <c:pt idx="44">
                  <c:v>21</c:v>
                </c:pt>
                <c:pt idx="45">
                  <c:v>21</c:v>
                </c:pt>
                <c:pt idx="46">
                  <c:v>21</c:v>
                </c:pt>
                <c:pt idx="47">
                  <c:v>21</c:v>
                </c:pt>
                <c:pt idx="48">
                  <c:v>21</c:v>
                </c:pt>
                <c:pt idx="49">
                  <c:v>21</c:v>
                </c:pt>
                <c:pt idx="50">
                  <c:v>21</c:v>
                </c:pt>
                <c:pt idx="51">
                  <c:v>21</c:v>
                </c:pt>
                <c:pt idx="52">
                  <c:v>21</c:v>
                </c:pt>
                <c:pt idx="53">
                  <c:v>21</c:v>
                </c:pt>
                <c:pt idx="54">
                  <c:v>21</c:v>
                </c:pt>
                <c:pt idx="55">
                  <c:v>21</c:v>
                </c:pt>
                <c:pt idx="56">
                  <c:v>21</c:v>
                </c:pt>
                <c:pt idx="57">
                  <c:v>21</c:v>
                </c:pt>
                <c:pt idx="58">
                  <c:v>21</c:v>
                </c:pt>
                <c:pt idx="59">
                  <c:v>21</c:v>
                </c:pt>
                <c:pt idx="60">
                  <c:v>21</c:v>
                </c:pt>
                <c:pt idx="61">
                  <c:v>21</c:v>
                </c:pt>
                <c:pt idx="62">
                  <c:v>21</c:v>
                </c:pt>
                <c:pt idx="63">
                  <c:v>21</c:v>
                </c:pt>
                <c:pt idx="64">
                  <c:v>21</c:v>
                </c:pt>
                <c:pt idx="65">
                  <c:v>21</c:v>
                </c:pt>
                <c:pt idx="66">
                  <c:v>21</c:v>
                </c:pt>
                <c:pt idx="67">
                  <c:v>21</c:v>
                </c:pt>
                <c:pt idx="68">
                  <c:v>21</c:v>
                </c:pt>
                <c:pt idx="69">
                  <c:v>21</c:v>
                </c:pt>
              </c:numCache>
            </c:numRef>
          </c:yVal>
          <c:smooth val="1"/>
        </c:ser>
        <c:ser>
          <c:idx val="2"/>
          <c:order val="5"/>
          <c:tx>
            <c:strRef>
              <c:f>'2° ordre Echelon'!$M$38</c:f>
              <c:strCache>
                <c:ptCount val="1"/>
                <c:pt idx="0">
                  <c:v>Max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Echelon'!$N$39:$O$39</c:f>
              <c:numCache>
                <c:formatCode>0.00</c:formatCode>
                <c:ptCount val="2"/>
                <c:pt idx="0">
                  <c:v>3.2063745754046602</c:v>
                </c:pt>
                <c:pt idx="1">
                  <c:v>3.2063745754046602</c:v>
                </c:pt>
              </c:numCache>
            </c:numRef>
          </c:xVal>
          <c:yVal>
            <c:numRef>
              <c:f>'2° ordre Echelon'!$N$40:$O$40</c:f>
              <c:numCache>
                <c:formatCode>0.00</c:formatCode>
                <c:ptCount val="2"/>
                <c:pt idx="0">
                  <c:v>20</c:v>
                </c:pt>
                <c:pt idx="1">
                  <c:v>30.532411986606061</c:v>
                </c:pt>
              </c:numCache>
            </c:numRef>
          </c:yVal>
          <c:smooth val="1"/>
        </c:ser>
        <c:ser>
          <c:idx val="3"/>
          <c:order val="6"/>
          <c:tx>
            <c:strRef>
              <c:f>'2° ordre Echelon'!$P$38</c:f>
              <c:strCache>
                <c:ptCount val="1"/>
                <c:pt idx="0">
                  <c:v>Max'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'2° ordre Echelon'!$Q$39:$R$39</c:f>
              <c:numCache>
                <c:formatCode>0.00</c:formatCode>
                <c:ptCount val="2"/>
                <c:pt idx="0">
                  <c:v>3.2063745754046602</c:v>
                </c:pt>
                <c:pt idx="1">
                  <c:v>3.2063745754046602</c:v>
                </c:pt>
              </c:numCache>
            </c:numRef>
          </c:xVal>
          <c:yVal>
            <c:numRef>
              <c:f>'2° ordre Echelon'!$Q$40:$R$40</c:f>
              <c:numCache>
                <c:formatCode>0.00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084416"/>
        <c:axId val="198085984"/>
      </c:scatterChart>
      <c:valAx>
        <c:axId val="19808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085984"/>
        <c:crosses val="autoZero"/>
        <c:crossBetween val="midCat"/>
      </c:valAx>
      <c:valAx>
        <c:axId val="19808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08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4"/>
          <c:order val="0"/>
          <c:tx>
            <c:strRef>
              <c:f>'2° ordre Echelon'!$H$13</c:f>
              <c:strCache>
                <c:ptCount val="1"/>
                <c:pt idx="0">
                  <c:v>s(t)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Echelon'!$H$14:$H$83</c:f>
              <c:numCache>
                <c:formatCode>General</c:formatCode>
                <c:ptCount val="70"/>
                <c:pt idx="0">
                  <c:v>-4.4408920985006262E-15</c:v>
                </c:pt>
                <c:pt idx="1">
                  <c:v>3.0628971011863459E-2</c:v>
                </c:pt>
                <c:pt idx="2">
                  <c:v>0.12152321468213323</c:v>
                </c:pt>
                <c:pt idx="3">
                  <c:v>0.2710809011155102</c:v>
                </c:pt>
                <c:pt idx="4">
                  <c:v>0.47755638703644632</c:v>
                </c:pt>
                <c:pt idx="5">
                  <c:v>0.73906870338843467</c:v>
                </c:pt>
                <c:pt idx="6">
                  <c:v>1.0536102693594751</c:v>
                </c:pt>
                <c:pt idx="7">
                  <c:v>1.419055801266047</c:v>
                </c:pt>
                <c:pt idx="8">
                  <c:v>1.8331713848266573</c:v>
                </c:pt>
                <c:pt idx="9">
                  <c:v>2.2936236795494191</c:v>
                </c:pt>
                <c:pt idx="10">
                  <c:v>7.9852507136057209</c:v>
                </c:pt>
                <c:pt idx="11">
                  <c:v>15.244702216786765</c:v>
                </c:pt>
                <c:pt idx="12">
                  <c:v>22.23079340998444</c:v>
                </c:pt>
                <c:pt idx="13">
                  <c:v>27.489847453431775</c:v>
                </c:pt>
                <c:pt idx="14">
                  <c:v>30.199150176586677</c:v>
                </c:pt>
                <c:pt idx="15">
                  <c:v>30.231239890550707</c:v>
                </c:pt>
                <c:pt idx="16">
                  <c:v>28.057192946197063</c:v>
                </c:pt>
                <c:pt idx="17">
                  <c:v>24.5384501639018</c:v>
                </c:pt>
                <c:pt idx="18">
                  <c:v>20.671854931998212</c:v>
                </c:pt>
                <c:pt idx="19">
                  <c:v>17.351090382986815</c:v>
                </c:pt>
                <c:pt idx="20">
                  <c:v>15.192894945964186</c:v>
                </c:pt>
                <c:pt idx="21">
                  <c:v>14.453866421662493</c:v>
                </c:pt>
                <c:pt idx="22">
                  <c:v>15.039574046861294</c:v>
                </c:pt>
                <c:pt idx="23">
                  <c:v>16.587538577553605</c:v>
                </c:pt>
                <c:pt idx="24">
                  <c:v>18.593045998884854</c:v>
                </c:pt>
                <c:pt idx="25">
                  <c:v>20.543089091038645</c:v>
                </c:pt>
                <c:pt idx="26">
                  <c:v>22.028179257633017</c:v>
                </c:pt>
                <c:pt idx="27">
                  <c:v>22.811932468515998</c:v>
                </c:pt>
                <c:pt idx="28">
                  <c:v>22.851002463486335</c:v>
                </c:pt>
                <c:pt idx="29">
                  <c:v>22.26993901313843</c:v>
                </c:pt>
                <c:pt idx="30">
                  <c:v>21.304425890155258</c:v>
                </c:pt>
                <c:pt idx="31">
                  <c:v>20.230751567495581</c:v>
                </c:pt>
                <c:pt idx="32">
                  <c:v>19.29913915451743</c:v>
                </c:pt>
                <c:pt idx="33">
                  <c:v>18.684585125741805</c:v>
                </c:pt>
                <c:pt idx="34">
                  <c:v>18.462653892842926</c:v>
                </c:pt>
                <c:pt idx="35">
                  <c:v>18.610978515288142</c:v>
                </c:pt>
                <c:pt idx="36">
                  <c:v>19.031555334843105</c:v>
                </c:pt>
                <c:pt idx="37">
                  <c:v>19.585325226461489</c:v>
                </c:pt>
                <c:pt idx="38">
                  <c:v>20.129410562995837</c:v>
                </c:pt>
                <c:pt idx="39">
                  <c:v>20.548525292231353</c:v>
                </c:pt>
                <c:pt idx="40">
                  <c:v>20.774843145360762</c:v>
                </c:pt>
                <c:pt idx="41">
                  <c:v>20.794111604681049</c:v>
                </c:pt>
                <c:pt idx="42">
                  <c:v>20.639152336078858</c:v>
                </c:pt>
                <c:pt idx="43">
                  <c:v>20.374397897204204</c:v>
                </c:pt>
                <c:pt idx="44">
                  <c:v>20.07639071714275</c:v>
                </c:pt>
                <c:pt idx="45">
                  <c:v>19.815159262124151</c:v>
                </c:pt>
                <c:pt idx="46">
                  <c:v>19.640320160397952</c:v>
                </c:pt>
                <c:pt idx="47">
                  <c:v>19.574051516053803</c:v>
                </c:pt>
                <c:pt idx="48">
                  <c:v>19.611221872055658</c:v>
                </c:pt>
                <c:pt idx="49">
                  <c:v>19.725369548668361</c:v>
                </c:pt>
                <c:pt idx="50">
                  <c:v>19.878201895496765</c:v>
                </c:pt>
                <c:pt idx="51">
                  <c:v>20.029943046598593</c:v>
                </c:pt>
                <c:pt idx="52">
                  <c:v>20.148153224529857</c:v>
                </c:pt>
                <c:pt idx="53">
                  <c:v>20.213395730291207</c:v>
                </c:pt>
                <c:pt idx="54">
                  <c:v>20.221095633899424</c:v>
                </c:pt>
                <c:pt idx="55">
                  <c:v>20.179870338571007</c:v>
                </c:pt>
                <c:pt idx="56">
                  <c:v>20.107320956086355</c:v>
                </c:pt>
                <c:pt idx="57">
                  <c:v>20.024642967419886</c:v>
                </c:pt>
                <c:pt idx="58">
                  <c:v>19.951426040150849</c:v>
                </c:pt>
                <c:pt idx="59">
                  <c:v>19.901727621867366</c:v>
                </c:pt>
                <c:pt idx="60">
                  <c:v>19.882037337786368</c:v>
                </c:pt>
                <c:pt idx="61">
                  <c:v>19.89123240871961</c:v>
                </c:pt>
                <c:pt idx="62">
                  <c:v>19.922178209539791</c:v>
                </c:pt>
                <c:pt idx="63">
                  <c:v>19.964336023858095</c:v>
                </c:pt>
                <c:pt idx="64">
                  <c:v>20.00663733118245</c:v>
                </c:pt>
                <c:pt idx="65">
                  <c:v>20.039958875180144</c:v>
                </c:pt>
                <c:pt idx="66">
                  <c:v>20.058737481005874</c:v>
                </c:pt>
                <c:pt idx="67">
                  <c:v>20.061530912328397</c:v>
                </c:pt>
                <c:pt idx="68">
                  <c:v>20.050592315344939</c:v>
                </c:pt>
                <c:pt idx="69">
                  <c:v>20.030725882888451</c:v>
                </c:pt>
              </c:numCache>
            </c:numRef>
          </c:yVal>
          <c:smooth val="1"/>
        </c:ser>
        <c:ser>
          <c:idx val="15"/>
          <c:order val="1"/>
          <c:tx>
            <c:strRef>
              <c:f>'2° ordre Echelon'!$I$13</c:f>
              <c:strCache>
                <c:ptCount val="1"/>
                <c:pt idx="0">
                  <c:v>Sinf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Echelon'!$I$14:$I$83</c:f>
              <c:numCache>
                <c:formatCode>0.00</c:formatCode>
                <c:ptCount val="7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</c:numCache>
            </c:numRef>
          </c:yVal>
          <c:smooth val="1"/>
        </c:ser>
        <c:ser>
          <c:idx val="0"/>
          <c:order val="2"/>
          <c:tx>
            <c:strRef>
              <c:f>'2° ordre Echelon'!$J$13</c:f>
              <c:strCache>
                <c:ptCount val="1"/>
                <c:pt idx="0">
                  <c:v>-5%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Echelon'!$J$14:$J$83</c:f>
              <c:numCache>
                <c:formatCode>0.00</c:formatCode>
                <c:ptCount val="70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19</c:v>
                </c:pt>
                <c:pt idx="39">
                  <c:v>19</c:v>
                </c:pt>
                <c:pt idx="40">
                  <c:v>19</c:v>
                </c:pt>
                <c:pt idx="41">
                  <c:v>19</c:v>
                </c:pt>
                <c:pt idx="42">
                  <c:v>19</c:v>
                </c:pt>
                <c:pt idx="43">
                  <c:v>19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19</c:v>
                </c:pt>
                <c:pt idx="54">
                  <c:v>19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19</c:v>
                </c:pt>
                <c:pt idx="65">
                  <c:v>19</c:v>
                </c:pt>
                <c:pt idx="66">
                  <c:v>19</c:v>
                </c:pt>
                <c:pt idx="67">
                  <c:v>19</c:v>
                </c:pt>
                <c:pt idx="68">
                  <c:v>19</c:v>
                </c:pt>
                <c:pt idx="69">
                  <c:v>19</c:v>
                </c:pt>
              </c:numCache>
            </c:numRef>
          </c:yVal>
          <c:smooth val="1"/>
        </c:ser>
        <c:ser>
          <c:idx val="1"/>
          <c:order val="3"/>
          <c:tx>
            <c:strRef>
              <c:f>'2° ordre Echelon'!$K$13</c:f>
              <c:strCache>
                <c:ptCount val="1"/>
                <c:pt idx="0">
                  <c:v>5%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Echelon'!$K$14:$K$83</c:f>
              <c:numCache>
                <c:formatCode>0.00</c:formatCode>
                <c:ptCount val="70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  <c:pt idx="31">
                  <c:v>21</c:v>
                </c:pt>
                <c:pt idx="32">
                  <c:v>21</c:v>
                </c:pt>
                <c:pt idx="33">
                  <c:v>21</c:v>
                </c:pt>
                <c:pt idx="34">
                  <c:v>21</c:v>
                </c:pt>
                <c:pt idx="35">
                  <c:v>21</c:v>
                </c:pt>
                <c:pt idx="36">
                  <c:v>21</c:v>
                </c:pt>
                <c:pt idx="37">
                  <c:v>21</c:v>
                </c:pt>
                <c:pt idx="38">
                  <c:v>21</c:v>
                </c:pt>
                <c:pt idx="39">
                  <c:v>21</c:v>
                </c:pt>
                <c:pt idx="40">
                  <c:v>21</c:v>
                </c:pt>
                <c:pt idx="41">
                  <c:v>21</c:v>
                </c:pt>
                <c:pt idx="42">
                  <c:v>21</c:v>
                </c:pt>
                <c:pt idx="43">
                  <c:v>21</c:v>
                </c:pt>
                <c:pt idx="44">
                  <c:v>21</c:v>
                </c:pt>
                <c:pt idx="45">
                  <c:v>21</c:v>
                </c:pt>
                <c:pt idx="46">
                  <c:v>21</c:v>
                </c:pt>
                <c:pt idx="47">
                  <c:v>21</c:v>
                </c:pt>
                <c:pt idx="48">
                  <c:v>21</c:v>
                </c:pt>
                <c:pt idx="49">
                  <c:v>21</c:v>
                </c:pt>
                <c:pt idx="50">
                  <c:v>21</c:v>
                </c:pt>
                <c:pt idx="51">
                  <c:v>21</c:v>
                </c:pt>
                <c:pt idx="52">
                  <c:v>21</c:v>
                </c:pt>
                <c:pt idx="53">
                  <c:v>21</c:v>
                </c:pt>
                <c:pt idx="54">
                  <c:v>21</c:v>
                </c:pt>
                <c:pt idx="55">
                  <c:v>21</c:v>
                </c:pt>
                <c:pt idx="56">
                  <c:v>21</c:v>
                </c:pt>
                <c:pt idx="57">
                  <c:v>21</c:v>
                </c:pt>
                <c:pt idx="58">
                  <c:v>21</c:v>
                </c:pt>
                <c:pt idx="59">
                  <c:v>21</c:v>
                </c:pt>
                <c:pt idx="60">
                  <c:v>21</c:v>
                </c:pt>
                <c:pt idx="61">
                  <c:v>21</c:v>
                </c:pt>
                <c:pt idx="62">
                  <c:v>21</c:v>
                </c:pt>
                <c:pt idx="63">
                  <c:v>21</c:v>
                </c:pt>
                <c:pt idx="64">
                  <c:v>21</c:v>
                </c:pt>
                <c:pt idx="65">
                  <c:v>21</c:v>
                </c:pt>
                <c:pt idx="66">
                  <c:v>21</c:v>
                </c:pt>
                <c:pt idx="67">
                  <c:v>21</c:v>
                </c:pt>
                <c:pt idx="68">
                  <c:v>21</c:v>
                </c:pt>
                <c:pt idx="69">
                  <c:v>21</c:v>
                </c:pt>
              </c:numCache>
            </c:numRef>
          </c:yVal>
          <c:smooth val="1"/>
        </c:ser>
        <c:ser>
          <c:idx val="2"/>
          <c:order val="4"/>
          <c:tx>
            <c:strRef>
              <c:f>'2° ordre Echelon'!$M$38</c:f>
              <c:strCache>
                <c:ptCount val="1"/>
                <c:pt idx="0">
                  <c:v>Max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Echelon'!$N$39:$O$39</c:f>
              <c:numCache>
                <c:formatCode>0.00</c:formatCode>
                <c:ptCount val="2"/>
                <c:pt idx="0">
                  <c:v>3.2063745754046602</c:v>
                </c:pt>
                <c:pt idx="1">
                  <c:v>3.2063745754046602</c:v>
                </c:pt>
              </c:numCache>
            </c:numRef>
          </c:xVal>
          <c:yVal>
            <c:numRef>
              <c:f>'2° ordre Echelon'!$N$40:$O$40</c:f>
              <c:numCache>
                <c:formatCode>0.00</c:formatCode>
                <c:ptCount val="2"/>
                <c:pt idx="0">
                  <c:v>20</c:v>
                </c:pt>
                <c:pt idx="1">
                  <c:v>30.532411986606061</c:v>
                </c:pt>
              </c:numCache>
            </c:numRef>
          </c:yVal>
          <c:smooth val="1"/>
        </c:ser>
        <c:ser>
          <c:idx val="3"/>
          <c:order val="5"/>
          <c:tx>
            <c:strRef>
              <c:f>'2° ordre Echelon'!$P$38</c:f>
              <c:strCache>
                <c:ptCount val="1"/>
                <c:pt idx="0">
                  <c:v>Max'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'2° ordre Echelon'!$Q$39:$R$39</c:f>
              <c:numCache>
                <c:formatCode>0.00</c:formatCode>
                <c:ptCount val="2"/>
                <c:pt idx="0">
                  <c:v>3.2063745754046602</c:v>
                </c:pt>
                <c:pt idx="1">
                  <c:v>3.2063745754046602</c:v>
                </c:pt>
              </c:numCache>
            </c:numRef>
          </c:xVal>
          <c:yVal>
            <c:numRef>
              <c:f>'2° ordre Echelon'!$Q$40:$R$40</c:f>
              <c:numCache>
                <c:formatCode>0.00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080888"/>
        <c:axId val="198086768"/>
      </c:scatterChart>
      <c:valAx>
        <c:axId val="198080888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086768"/>
        <c:crosses val="autoZero"/>
        <c:crossBetween val="midCat"/>
      </c:valAx>
      <c:valAx>
        <c:axId val="19808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080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28"/>
          <c:order val="0"/>
          <c:tx>
            <c:strRef>
              <c:f>'2° ordre Echelon'!$G$13</c:f>
              <c:strCache>
                <c:ptCount val="1"/>
                <c:pt idx="0">
                  <c:v>e(t)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Echelon'!$G$14:$G$83</c:f>
              <c:numCache>
                <c:formatCode>General</c:formatCode>
                <c:ptCount val="7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</c:numCache>
            </c:numRef>
          </c:yVal>
          <c:smooth val="1"/>
        </c:ser>
        <c:ser>
          <c:idx val="29"/>
          <c:order val="1"/>
          <c:tx>
            <c:strRef>
              <c:f>'2° ordre Echelon'!$H$13</c:f>
              <c:strCache>
                <c:ptCount val="1"/>
                <c:pt idx="0">
                  <c:v>s(t)</c:v>
                </c:pt>
              </c:strCache>
            </c:strRef>
          </c:tx>
          <c:spPr>
            <a:ln w="381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Echelon'!$H$96:$H$165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Echelon'!$J$96:$J$165</c:f>
              <c:numCache>
                <c:formatCode>General</c:formatCode>
                <c:ptCount val="70"/>
                <c:pt idx="0">
                  <c:v>0</c:v>
                </c:pt>
                <c:pt idx="1">
                  <c:v>2.5855400477411195E-2</c:v>
                </c:pt>
                <c:pt idx="2">
                  <c:v>8.7977427297069255E-2</c:v>
                </c:pt>
                <c:pt idx="3">
                  <c:v>0.17076048544818789</c:v>
                </c:pt>
                <c:pt idx="4">
                  <c:v>0.26520189785161463</c:v>
                </c:pt>
                <c:pt idx="5">
                  <c:v>0.36610874739209009</c:v>
                </c:pt>
                <c:pt idx="6">
                  <c:v>0.47048627363701101</c:v>
                </c:pt>
                <c:pt idx="7">
                  <c:v>0.57660800595742145</c:v>
                </c:pt>
                <c:pt idx="8">
                  <c:v>0.68347924663724058</c:v>
                </c:pt>
                <c:pt idx="9">
                  <c:v>0.79052751005017186</c:v>
                </c:pt>
                <c:pt idx="10">
                  <c:v>1.719945356391559</c:v>
                </c:pt>
                <c:pt idx="11">
                  <c:v>2.6056968751283556</c:v>
                </c:pt>
                <c:pt idx="12">
                  <c:v>3.4485397371668469</c:v>
                </c:pt>
                <c:pt idx="13">
                  <c:v>4.2505426331780143</c:v>
                </c:pt>
                <c:pt idx="14">
                  <c:v>5.0136843879259612</c:v>
                </c:pt>
                <c:pt idx="15">
                  <c:v>5.7398480218279992</c:v>
                </c:pt>
                <c:pt idx="16">
                  <c:v>6.4308253139465741</c:v>
                </c:pt>
                <c:pt idx="17">
                  <c:v>7.0883212224898315</c:v>
                </c:pt>
                <c:pt idx="18">
                  <c:v>7.7139580917213273</c:v>
                </c:pt>
                <c:pt idx="19">
                  <c:v>8.3092796550281136</c:v>
                </c:pt>
                <c:pt idx="20">
                  <c:v>8.8757548440197347</c:v>
                </c:pt>
                <c:pt idx="21">
                  <c:v>9.4147814130568861</c:v>
                </c:pt>
                <c:pt idx="22">
                  <c:v>9.9276893881531496</c:v>
                </c:pt>
                <c:pt idx="23">
                  <c:v>10.415744348759768</c:v>
                </c:pt>
                <c:pt idx="24">
                  <c:v>10.880150550531193</c:v>
                </c:pt>
                <c:pt idx="25">
                  <c:v>11.322053896776653</c:v>
                </c:pt>
                <c:pt idx="26">
                  <c:v>11.74254476592971</c:v>
                </c:pt>
                <c:pt idx="27">
                  <c:v>12.142660702012439</c:v>
                </c:pt>
                <c:pt idx="28">
                  <c:v>12.523388974732873</c:v>
                </c:pt>
                <c:pt idx="29">
                  <c:v>12.885669015532635</c:v>
                </c:pt>
                <c:pt idx="30">
                  <c:v>13.230394735595592</c:v>
                </c:pt>
                <c:pt idx="31">
                  <c:v>13.558416731537141</c:v>
                </c:pt>
                <c:pt idx="32">
                  <c:v>13.870544384216572</c:v>
                </c:pt>
                <c:pt idx="33">
                  <c:v>14.16754785585124</c:v>
                </c:pt>
                <c:pt idx="34">
                  <c:v>14.450159990360323</c:v>
                </c:pt>
                <c:pt idx="35">
                  <c:v>14.719078121627234</c:v>
                </c:pt>
                <c:pt idx="36">
                  <c:v>14.974965794142454</c:v>
                </c:pt>
                <c:pt idx="37">
                  <c:v>15.218454400272428</c:v>
                </c:pt>
                <c:pt idx="38">
                  <c:v>15.450144738194393</c:v>
                </c:pt>
                <c:pt idx="39">
                  <c:v>15.670608494341323</c:v>
                </c:pt>
                <c:pt idx="40">
                  <c:v>15.880389654014817</c:v>
                </c:pt>
                <c:pt idx="41">
                  <c:v>16.080005843646578</c:v>
                </c:pt>
                <c:pt idx="42">
                  <c:v>16.269949608020468</c:v>
                </c:pt>
                <c:pt idx="43">
                  <c:v>16.450689625606607</c:v>
                </c:pt>
                <c:pt idx="44">
                  <c:v>16.622671865006353</c:v>
                </c:pt>
                <c:pt idx="45">
                  <c:v>16.786320685361559</c:v>
                </c:pt>
                <c:pt idx="46">
                  <c:v>16.942039883443414</c:v>
                </c:pt>
                <c:pt idx="47">
                  <c:v>17.090213690004468</c:v>
                </c:pt>
                <c:pt idx="48">
                  <c:v>17.231207717852278</c:v>
                </c:pt>
                <c:pt idx="49">
                  <c:v>17.365369863984082</c:v>
                </c:pt>
                <c:pt idx="50">
                  <c:v>17.493031168008393</c:v>
                </c:pt>
                <c:pt idx="51">
                  <c:v>17.614506628971697</c:v>
                </c:pt>
                <c:pt idx="52">
                  <c:v>17.730095982605729</c:v>
                </c:pt>
                <c:pt idx="53">
                  <c:v>17.840084440913117</c:v>
                </c:pt>
                <c:pt idx="54">
                  <c:v>17.94474339591634</c:v>
                </c:pt>
                <c:pt idx="55">
                  <c:v>18.04433108930645</c:v>
                </c:pt>
                <c:pt idx="56">
                  <c:v>18.139093249643867</c:v>
                </c:pt>
                <c:pt idx="57">
                  <c:v>18.229263698683578</c:v>
                </c:pt>
                <c:pt idx="58">
                  <c:v>18.315064928320719</c:v>
                </c:pt>
                <c:pt idx="59">
                  <c:v>18.396708649580262</c:v>
                </c:pt>
                <c:pt idx="60">
                  <c:v>18.474396315005283</c:v>
                </c:pt>
                <c:pt idx="61">
                  <c:v>18.548319615732886</c:v>
                </c:pt>
                <c:pt idx="62">
                  <c:v>18.618660954484252</c:v>
                </c:pt>
                <c:pt idx="63">
                  <c:v>18.685593895635872</c:v>
                </c:pt>
                <c:pt idx="64">
                  <c:v>18.749283593482559</c:v>
                </c:pt>
                <c:pt idx="65">
                  <c:v>18.809887199748928</c:v>
                </c:pt>
                <c:pt idx="66">
                  <c:v>18.867554251354822</c:v>
                </c:pt>
                <c:pt idx="67">
                  <c:v>18.922427039391572</c:v>
                </c:pt>
                <c:pt idx="68">
                  <c:v>18.974640960219421</c:v>
                </c:pt>
                <c:pt idx="69">
                  <c:v>19.024324849552535</c:v>
                </c:pt>
              </c:numCache>
            </c:numRef>
          </c:yVal>
          <c:smooth val="1"/>
        </c:ser>
        <c:ser>
          <c:idx val="30"/>
          <c:order val="2"/>
          <c:tx>
            <c:strRef>
              <c:f>'2° ordre Echelon'!$I$13</c:f>
              <c:strCache>
                <c:ptCount val="1"/>
                <c:pt idx="0">
                  <c:v>Sinf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Echelon'!$I$14:$I$83</c:f>
              <c:numCache>
                <c:formatCode>0.00</c:formatCode>
                <c:ptCount val="7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</c:numCache>
            </c:numRef>
          </c:yVal>
          <c:smooth val="1"/>
        </c:ser>
        <c:ser>
          <c:idx val="31"/>
          <c:order val="3"/>
          <c:tx>
            <c:v>-5%</c:v>
          </c:tx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Echelon'!$J$14:$J$83</c:f>
              <c:numCache>
                <c:formatCode>0.00</c:formatCode>
                <c:ptCount val="70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19</c:v>
                </c:pt>
                <c:pt idx="39">
                  <c:v>19</c:v>
                </c:pt>
                <c:pt idx="40">
                  <c:v>19</c:v>
                </c:pt>
                <c:pt idx="41">
                  <c:v>19</c:v>
                </c:pt>
                <c:pt idx="42">
                  <c:v>19</c:v>
                </c:pt>
                <c:pt idx="43">
                  <c:v>19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19</c:v>
                </c:pt>
                <c:pt idx="54">
                  <c:v>19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19</c:v>
                </c:pt>
                <c:pt idx="65">
                  <c:v>19</c:v>
                </c:pt>
                <c:pt idx="66">
                  <c:v>19</c:v>
                </c:pt>
                <c:pt idx="67">
                  <c:v>19</c:v>
                </c:pt>
                <c:pt idx="68">
                  <c:v>19</c:v>
                </c:pt>
                <c:pt idx="69">
                  <c:v>19</c:v>
                </c:pt>
              </c:numCache>
            </c:numRef>
          </c:yVal>
          <c:smooth val="1"/>
        </c:ser>
        <c:ser>
          <c:idx val="32"/>
          <c:order val="4"/>
          <c:tx>
            <c:strRef>
              <c:f>'2° ordre Echelon'!$K$13</c:f>
              <c:strCache>
                <c:ptCount val="1"/>
                <c:pt idx="0">
                  <c:v>5%</c:v>
                </c:pt>
              </c:strCache>
            </c:strRef>
          </c:tx>
          <c:spPr>
            <a:ln w="1905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Echelon'!$K$14:$K$83</c:f>
              <c:numCache>
                <c:formatCode>0.00</c:formatCode>
                <c:ptCount val="70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  <c:pt idx="31">
                  <c:v>21</c:v>
                </c:pt>
                <c:pt idx="32">
                  <c:v>21</c:v>
                </c:pt>
                <c:pt idx="33">
                  <c:v>21</c:v>
                </c:pt>
                <c:pt idx="34">
                  <c:v>21</c:v>
                </c:pt>
                <c:pt idx="35">
                  <c:v>21</c:v>
                </c:pt>
                <c:pt idx="36">
                  <c:v>21</c:v>
                </c:pt>
                <c:pt idx="37">
                  <c:v>21</c:v>
                </c:pt>
                <c:pt idx="38">
                  <c:v>21</c:v>
                </c:pt>
                <c:pt idx="39">
                  <c:v>21</c:v>
                </c:pt>
                <c:pt idx="40">
                  <c:v>21</c:v>
                </c:pt>
                <c:pt idx="41">
                  <c:v>21</c:v>
                </c:pt>
                <c:pt idx="42">
                  <c:v>21</c:v>
                </c:pt>
                <c:pt idx="43">
                  <c:v>21</c:v>
                </c:pt>
                <c:pt idx="44">
                  <c:v>21</c:v>
                </c:pt>
                <c:pt idx="45">
                  <c:v>21</c:v>
                </c:pt>
                <c:pt idx="46">
                  <c:v>21</c:v>
                </c:pt>
                <c:pt idx="47">
                  <c:v>21</c:v>
                </c:pt>
                <c:pt idx="48">
                  <c:v>21</c:v>
                </c:pt>
                <c:pt idx="49">
                  <c:v>21</c:v>
                </c:pt>
                <c:pt idx="50">
                  <c:v>21</c:v>
                </c:pt>
                <c:pt idx="51">
                  <c:v>21</c:v>
                </c:pt>
                <c:pt idx="52">
                  <c:v>21</c:v>
                </c:pt>
                <c:pt idx="53">
                  <c:v>21</c:v>
                </c:pt>
                <c:pt idx="54">
                  <c:v>21</c:v>
                </c:pt>
                <c:pt idx="55">
                  <c:v>21</c:v>
                </c:pt>
                <c:pt idx="56">
                  <c:v>21</c:v>
                </c:pt>
                <c:pt idx="57">
                  <c:v>21</c:v>
                </c:pt>
                <c:pt idx="58">
                  <c:v>21</c:v>
                </c:pt>
                <c:pt idx="59">
                  <c:v>21</c:v>
                </c:pt>
                <c:pt idx="60">
                  <c:v>21</c:v>
                </c:pt>
                <c:pt idx="61">
                  <c:v>21</c:v>
                </c:pt>
                <c:pt idx="62">
                  <c:v>21</c:v>
                </c:pt>
                <c:pt idx="63">
                  <c:v>21</c:v>
                </c:pt>
                <c:pt idx="64">
                  <c:v>21</c:v>
                </c:pt>
                <c:pt idx="65">
                  <c:v>21</c:v>
                </c:pt>
                <c:pt idx="66">
                  <c:v>21</c:v>
                </c:pt>
                <c:pt idx="67">
                  <c:v>21</c:v>
                </c:pt>
                <c:pt idx="68">
                  <c:v>21</c:v>
                </c:pt>
                <c:pt idx="69">
                  <c:v>21</c:v>
                </c:pt>
              </c:numCache>
            </c:numRef>
          </c:yVal>
          <c:smooth val="1"/>
        </c:ser>
        <c:ser>
          <c:idx val="36"/>
          <c:order val="5"/>
          <c:tx>
            <c:strRef>
              <c:f>'2° ordre Echelon'!$H$13</c:f>
              <c:strCache>
                <c:ptCount val="1"/>
                <c:pt idx="0">
                  <c:v>s(t)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Echelon'!$N$96:$N$165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Echelon'!$P$96:$P$165</c:f>
              <c:numCache>
                <c:formatCode>General</c:formatCode>
                <c:ptCount val="70"/>
                <c:pt idx="0">
                  <c:v>0</c:v>
                </c:pt>
                <c:pt idx="1">
                  <c:v>2.9744545301617631E-2</c:v>
                </c:pt>
                <c:pt idx="2">
                  <c:v>0.11468184856955999</c:v>
                </c:pt>
                <c:pt idx="3">
                  <c:v>0.24875975255233662</c:v>
                </c:pt>
                <c:pt idx="4">
                  <c:v>0.42641903981135654</c:v>
                </c:pt>
                <c:pt idx="5">
                  <c:v>0.64255782985530363</c:v>
                </c:pt>
                <c:pt idx="6">
                  <c:v>0.89249838469894982</c:v>
                </c:pt>
                <c:pt idx="7">
                  <c:v>1.1719561665152711</c:v>
                </c:pt>
                <c:pt idx="8">
                  <c:v>1.4770110009124227</c:v>
                </c:pt>
                <c:pt idx="9">
                  <c:v>1.8040802086209973</c:v>
                </c:pt>
                <c:pt idx="10">
                  <c:v>5.2235098255553059</c:v>
                </c:pt>
                <c:pt idx="11">
                  <c:v>8.7316187528284921</c:v>
                </c:pt>
                <c:pt idx="12">
                  <c:v>11.743701921544163</c:v>
                </c:pt>
                <c:pt idx="13">
                  <c:v>14.115868658078794</c:v>
                </c:pt>
                <c:pt idx="14">
                  <c:v>15.890826138072573</c:v>
                </c:pt>
                <c:pt idx="15">
                  <c:v>17.174638362351953</c:v>
                </c:pt>
                <c:pt idx="16">
                  <c:v>18.081068994337073</c:v>
                </c:pt>
                <c:pt idx="17">
                  <c:v>18.709600630313272</c:v>
                </c:pt>
                <c:pt idx="18">
                  <c:v>19.139366935841934</c:v>
                </c:pt>
                <c:pt idx="19">
                  <c:v>19.429952518671765</c:v>
                </c:pt>
                <c:pt idx="20">
                  <c:v>19.624641101270491</c:v>
                </c:pt>
                <c:pt idx="21">
                  <c:v>19.754089523570258</c:v>
                </c:pt>
                <c:pt idx="22">
                  <c:v>19.83960681030451</c:v>
                </c:pt>
                <c:pt idx="23">
                  <c:v>19.895790861492578</c:v>
                </c:pt>
                <c:pt idx="24">
                  <c:v>19.932527109978171</c:v>
                </c:pt>
                <c:pt idx="25">
                  <c:v>19.956447018018849</c:v>
                </c:pt>
                <c:pt idx="26">
                  <c:v>19.971964506276215</c:v>
                </c:pt>
                <c:pt idx="27">
                  <c:v>19.981998158247457</c:v>
                </c:pt>
                <c:pt idx="28">
                  <c:v>19.988466940831451</c:v>
                </c:pt>
                <c:pt idx="29">
                  <c:v>19.992626426534194</c:v>
                </c:pt>
                <c:pt idx="30">
                  <c:v>19.995294634342002</c:v>
                </c:pt>
                <c:pt idx="31">
                  <c:v>19.997002513079035</c:v>
                </c:pt>
                <c:pt idx="32">
                  <c:v>19.998093535995057</c:v>
                </c:pt>
                <c:pt idx="33">
                  <c:v>19.998789235972822</c:v>
                </c:pt>
                <c:pt idx="34">
                  <c:v>19.999232114441341</c:v>
                </c:pt>
                <c:pt idx="35">
                  <c:v>19.999513613850574</c:v>
                </c:pt>
                <c:pt idx="36">
                  <c:v>19.999692283349141</c:v>
                </c:pt>
                <c:pt idx="37">
                  <c:v>19.999805535822773</c:v>
                </c:pt>
                <c:pt idx="38">
                  <c:v>19.999877234157182</c:v>
                </c:pt>
                <c:pt idx="39">
                  <c:v>19.999922572985806</c:v>
                </c:pt>
                <c:pt idx="40">
                  <c:v>19.999951212370497</c:v>
                </c:pt>
                <c:pt idx="41">
                  <c:v>19.999969284881548</c:v>
                </c:pt>
                <c:pt idx="42">
                  <c:v>19.999980678491529</c:v>
                </c:pt>
                <c:pt idx="43">
                  <c:v>19.999987855054307</c:v>
                </c:pt>
                <c:pt idx="44">
                  <c:v>19.999992371596711</c:v>
                </c:pt>
                <c:pt idx="45">
                  <c:v>19.999995211806933</c:v>
                </c:pt>
                <c:pt idx="46">
                  <c:v>19.999996996519751</c:v>
                </c:pt>
                <c:pt idx="47">
                  <c:v>19.999998117187481</c:v>
                </c:pt>
                <c:pt idx="48">
                  <c:v>19.999998820408642</c:v>
                </c:pt>
                <c:pt idx="49">
                  <c:v>19.999999261398109</c:v>
                </c:pt>
                <c:pt idx="50">
                  <c:v>19.999999537773483</c:v>
                </c:pt>
                <c:pt idx="51">
                  <c:v>19.999999710881799</c:v>
                </c:pt>
                <c:pt idx="52">
                  <c:v>19.999999819248472</c:v>
                </c:pt>
                <c:pt idx="53">
                  <c:v>19.999999887050667</c:v>
                </c:pt>
                <c:pt idx="54">
                  <c:v>19.999999929451278</c:v>
                </c:pt>
                <c:pt idx="55">
                  <c:v>19.999999955953996</c:v>
                </c:pt>
                <c:pt idx="56">
                  <c:v>19.99999997251199</c:v>
                </c:pt>
                <c:pt idx="57">
                  <c:v>19.999999982852266</c:v>
                </c:pt>
                <c:pt idx="58">
                  <c:v>19.999999989306904</c:v>
                </c:pt>
                <c:pt idx="59">
                  <c:v>19.999999993334391</c:v>
                </c:pt>
                <c:pt idx="60">
                  <c:v>19.999999995846427</c:v>
                </c:pt>
                <c:pt idx="61">
                  <c:v>19.999999997412651</c:v>
                </c:pt>
                <c:pt idx="62">
                  <c:v>19.999999998388816</c:v>
                </c:pt>
                <c:pt idx="63">
                  <c:v>19.999999998997009</c:v>
                </c:pt>
                <c:pt idx="64">
                  <c:v>19.999999999375813</c:v>
                </c:pt>
                <c:pt idx="65">
                  <c:v>19.999999999611667</c:v>
                </c:pt>
                <c:pt idx="66">
                  <c:v>19.999999999758472</c:v>
                </c:pt>
                <c:pt idx="67">
                  <c:v>19.99999999984982</c:v>
                </c:pt>
                <c:pt idx="68">
                  <c:v>19.999999999906642</c:v>
                </c:pt>
                <c:pt idx="69">
                  <c:v>19.999999999941981</c:v>
                </c:pt>
              </c:numCache>
            </c:numRef>
          </c:yVal>
          <c:smooth val="1"/>
        </c:ser>
        <c:ser>
          <c:idx val="43"/>
          <c:order val="6"/>
          <c:tx>
            <c:strRef>
              <c:f>'2° ordre Echelon'!$H$13</c:f>
              <c:strCache>
                <c:ptCount val="1"/>
                <c:pt idx="0">
                  <c:v>s(t)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Echelon'!$T$96:$T$165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Echelon'!$V$96:$V$165</c:f>
              <c:numCache>
                <c:formatCode>General</c:formatCode>
                <c:ptCount val="70"/>
                <c:pt idx="0">
                  <c:v>0</c:v>
                </c:pt>
                <c:pt idx="1">
                  <c:v>3.0071639521791482E-2</c:v>
                </c:pt>
                <c:pt idx="2">
                  <c:v>0.11717736449807337</c:v>
                </c:pt>
                <c:pt idx="3">
                  <c:v>0.2567907250368795</c:v>
                </c:pt>
                <c:pt idx="4">
                  <c:v>0.44456810708652261</c:v>
                </c:pt>
                <c:pt idx="5">
                  <c:v>0.67634794563350198</c:v>
                </c:pt>
                <c:pt idx="6">
                  <c:v>0.94814945633131087</c:v>
                </c:pt>
                <c:pt idx="7">
                  <c:v>1.2561709253613262</c:v>
                </c:pt>
                <c:pt idx="8">
                  <c:v>1.5967875956601651</c:v>
                </c:pt>
                <c:pt idx="9">
                  <c:v>1.9665491859924589</c:v>
                </c:pt>
                <c:pt idx="10">
                  <c:v>6.0430461388528407</c:v>
                </c:pt>
                <c:pt idx="11">
                  <c:v>10.481720254496302</c:v>
                </c:pt>
                <c:pt idx="12">
                  <c:v>14.342086972958121</c:v>
                </c:pt>
                <c:pt idx="13">
                  <c:v>17.250689159806903</c:v>
                </c:pt>
                <c:pt idx="14">
                  <c:v>19.1829183668412</c:v>
                </c:pt>
                <c:pt idx="15">
                  <c:v>20.293647176359908</c:v>
                </c:pt>
                <c:pt idx="16">
                  <c:v>20.80139467022353</c:v>
                </c:pt>
                <c:pt idx="17">
                  <c:v>20.919228118337912</c:v>
                </c:pt>
                <c:pt idx="18">
                  <c:v>20.820980910780772</c:v>
                </c:pt>
                <c:pt idx="19">
                  <c:v>20.631000117109011</c:v>
                </c:pt>
                <c:pt idx="20">
                  <c:v>20.427471699514452</c:v>
                </c:pt>
                <c:pt idx="21">
                  <c:v>20.251997759284603</c:v>
                </c:pt>
                <c:pt idx="22">
                  <c:v>20.120674464004086</c:v>
                </c:pt>
                <c:pt idx="23">
                  <c:v>20.034026474269076</c:v>
                </c:pt>
                <c:pt idx="24">
                  <c:v>19.984665261911093</c:v>
                </c:pt>
                <c:pt idx="25">
                  <c:v>19.962492141948193</c:v>
                </c:pt>
                <c:pt idx="26">
                  <c:v>19.9577765460823</c:v>
                </c:pt>
                <c:pt idx="27">
                  <c:v>19.962639534316381</c:v>
                </c:pt>
                <c:pt idx="28">
                  <c:v>19.971481977455529</c:v>
                </c:pt>
                <c:pt idx="29">
                  <c:v>19.980809188408518</c:v>
                </c:pt>
                <c:pt idx="30">
                  <c:v>19.988782359378099</c:v>
                </c:pt>
                <c:pt idx="31">
                  <c:v>19.994709574076669</c:v>
                </c:pt>
                <c:pt idx="32">
                  <c:v>19.998593642665618</c:v>
                </c:pt>
                <c:pt idx="33">
                  <c:v>20.000785933382396</c:v>
                </c:pt>
                <c:pt idx="34">
                  <c:v>20.001752751040677</c:v>
                </c:pt>
                <c:pt idx="35">
                  <c:v>20.001938275923891</c:v>
                </c:pt>
                <c:pt idx="36">
                  <c:v>20.001699492098965</c:v>
                </c:pt>
                <c:pt idx="37">
                  <c:v>20.001288429810337</c:v>
                </c:pt>
                <c:pt idx="38">
                  <c:v>20.000861220647593</c:v>
                </c:pt>
                <c:pt idx="39">
                  <c:v>20.000499072794781</c:v>
                </c:pt>
                <c:pt idx="40">
                  <c:v>20.000231642374917</c:v>
                </c:pt>
                <c:pt idx="41">
                  <c:v>20.000057605507116</c:v>
                </c:pt>
                <c:pt idx="42">
                  <c:v>19.999960300320716</c:v>
                </c:pt>
                <c:pt idx="43">
                  <c:v>19.999918212840434</c:v>
                </c:pt>
                <c:pt idx="44">
                  <c:v>19.999911076312046</c:v>
                </c:pt>
                <c:pt idx="45">
                  <c:v>19.999922721953308</c:v>
                </c:pt>
                <c:pt idx="46">
                  <c:v>19.999941809294221</c:v>
                </c:pt>
                <c:pt idx="47">
                  <c:v>19.999961366101033</c:v>
                </c:pt>
                <c:pt idx="48">
                  <c:v>19.999977809023207</c:v>
                </c:pt>
                <c:pt idx="49">
                  <c:v>19.999989871095615</c:v>
                </c:pt>
                <c:pt idx="50">
                  <c:v>19.999997666144324</c:v>
                </c:pt>
                <c:pt idx="51">
                  <c:v>20.000001982226006</c:v>
                </c:pt>
                <c:pt idx="52">
                  <c:v>20.000003811158578</c:v>
                </c:pt>
                <c:pt idx="53">
                  <c:v>20.000004077250566</c:v>
                </c:pt>
                <c:pt idx="54">
                  <c:v>20.000003512574494</c:v>
                </c:pt>
                <c:pt idx="55">
                  <c:v>20.000002627229442</c:v>
                </c:pt>
                <c:pt idx="56">
                  <c:v>20.000001732420849</c:v>
                </c:pt>
                <c:pt idx="57">
                  <c:v>20.000000986123226</c:v>
                </c:pt>
                <c:pt idx="58">
                  <c:v>20.000000442267574</c:v>
                </c:pt>
                <c:pt idx="59">
                  <c:v>20.000000093274615</c:v>
                </c:pt>
                <c:pt idx="60">
                  <c:v>19.999999901959747</c:v>
                </c:pt>
                <c:pt idx="61">
                  <c:v>19.99999982263336</c:v>
                </c:pt>
                <c:pt idx="62">
                  <c:v>19.999999813158681</c:v>
                </c:pt>
                <c:pt idx="63">
                  <c:v>19.999999840401237</c:v>
                </c:pt>
                <c:pt idx="64">
                  <c:v>19.999999881424813</c:v>
                </c:pt>
                <c:pt idx="65">
                  <c:v>19.999999922345506</c:v>
                </c:pt>
                <c:pt idx="66">
                  <c:v>19.999999956205482</c:v>
                </c:pt>
                <c:pt idx="67">
                  <c:v>19.999999980718428</c:v>
                </c:pt>
                <c:pt idx="68">
                  <c:v>19.999999996336651</c:v>
                </c:pt>
                <c:pt idx="69">
                  <c:v>20.000000004810911</c:v>
                </c:pt>
              </c:numCache>
            </c:numRef>
          </c:yVal>
          <c:smooth val="1"/>
        </c:ser>
        <c:ser>
          <c:idx val="12"/>
          <c:order val="7"/>
          <c:tx>
            <c:strRef>
              <c:f>'2° ordre Echelon'!$H$13</c:f>
              <c:strCache>
                <c:ptCount val="1"/>
                <c:pt idx="0">
                  <c:v>s(t)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'2° ordre Echelon'!$Z$96:$Z$165</c:f>
              <c:numCache>
                <c:formatCode>0.00</c:formatCode>
                <c:ptCount val="70"/>
                <c:pt idx="0">
                  <c:v>0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0.22222222222222221</c:v>
                </c:pt>
                <c:pt idx="5">
                  <c:v>0.27777777777777779</c:v>
                </c:pt>
                <c:pt idx="6">
                  <c:v>0.33333333333333337</c:v>
                </c:pt>
                <c:pt idx="7">
                  <c:v>0.38888888888888895</c:v>
                </c:pt>
                <c:pt idx="8">
                  <c:v>0.44444444444444453</c:v>
                </c:pt>
                <c:pt idx="9">
                  <c:v>0.5</c:v>
                </c:pt>
                <c:pt idx="10">
                  <c:v>0.9916666666666667</c:v>
                </c:pt>
                <c:pt idx="11">
                  <c:v>1.4833333333333334</c:v>
                </c:pt>
                <c:pt idx="12">
                  <c:v>1.9750000000000001</c:v>
                </c:pt>
                <c:pt idx="13">
                  <c:v>2.4666666666666668</c:v>
                </c:pt>
                <c:pt idx="14">
                  <c:v>2.9583333333333335</c:v>
                </c:pt>
                <c:pt idx="15">
                  <c:v>3.45</c:v>
                </c:pt>
                <c:pt idx="16">
                  <c:v>3.9416666666666669</c:v>
                </c:pt>
                <c:pt idx="17">
                  <c:v>4.4333333333333336</c:v>
                </c:pt>
                <c:pt idx="18">
                  <c:v>4.9249999999999998</c:v>
                </c:pt>
                <c:pt idx="19">
                  <c:v>5.4166666666666661</c:v>
                </c:pt>
                <c:pt idx="20">
                  <c:v>5.9083333333333323</c:v>
                </c:pt>
                <c:pt idx="21">
                  <c:v>6.3999999999999986</c:v>
                </c:pt>
                <c:pt idx="22">
                  <c:v>6.8916666666666648</c:v>
                </c:pt>
                <c:pt idx="23">
                  <c:v>7.3833333333333311</c:v>
                </c:pt>
                <c:pt idx="24">
                  <c:v>7.8749999999999973</c:v>
                </c:pt>
                <c:pt idx="25">
                  <c:v>8.3666666666666636</c:v>
                </c:pt>
                <c:pt idx="26">
                  <c:v>8.8583333333333307</c:v>
                </c:pt>
                <c:pt idx="27">
                  <c:v>9.3499999999999979</c:v>
                </c:pt>
                <c:pt idx="28">
                  <c:v>9.841666666666665</c:v>
                </c:pt>
                <c:pt idx="29">
                  <c:v>10.333333333333332</c:v>
                </c:pt>
                <c:pt idx="30">
                  <c:v>10.824999999999999</c:v>
                </c:pt>
                <c:pt idx="31">
                  <c:v>11.316666666666666</c:v>
                </c:pt>
                <c:pt idx="32">
                  <c:v>11.808333333333334</c:v>
                </c:pt>
                <c:pt idx="33">
                  <c:v>12.3</c:v>
                </c:pt>
                <c:pt idx="34">
                  <c:v>12.791666666666668</c:v>
                </c:pt>
                <c:pt idx="35">
                  <c:v>13.283333333333335</c:v>
                </c:pt>
                <c:pt idx="36">
                  <c:v>13.775000000000002</c:v>
                </c:pt>
                <c:pt idx="37">
                  <c:v>14.266666666666669</c:v>
                </c:pt>
                <c:pt idx="38">
                  <c:v>14.758333333333336</c:v>
                </c:pt>
                <c:pt idx="39">
                  <c:v>15.250000000000004</c:v>
                </c:pt>
                <c:pt idx="40">
                  <c:v>15.741666666666671</c:v>
                </c:pt>
                <c:pt idx="41">
                  <c:v>16.233333333333338</c:v>
                </c:pt>
                <c:pt idx="42">
                  <c:v>16.725000000000005</c:v>
                </c:pt>
                <c:pt idx="43">
                  <c:v>17.216666666666672</c:v>
                </c:pt>
                <c:pt idx="44">
                  <c:v>17.708333333333339</c:v>
                </c:pt>
                <c:pt idx="45">
                  <c:v>18.200000000000006</c:v>
                </c:pt>
                <c:pt idx="46">
                  <c:v>18.691666666666674</c:v>
                </c:pt>
                <c:pt idx="47">
                  <c:v>19.183333333333341</c:v>
                </c:pt>
                <c:pt idx="48">
                  <c:v>19.675000000000008</c:v>
                </c:pt>
                <c:pt idx="49">
                  <c:v>20.166666666666675</c:v>
                </c:pt>
                <c:pt idx="50">
                  <c:v>20.658333333333342</c:v>
                </c:pt>
                <c:pt idx="51">
                  <c:v>21.150000000000009</c:v>
                </c:pt>
                <c:pt idx="52">
                  <c:v>21.641666666666676</c:v>
                </c:pt>
                <c:pt idx="53">
                  <c:v>22.133333333333344</c:v>
                </c:pt>
                <c:pt idx="54">
                  <c:v>22.625000000000011</c:v>
                </c:pt>
                <c:pt idx="55">
                  <c:v>23.116666666666678</c:v>
                </c:pt>
                <c:pt idx="56">
                  <c:v>23.608333333333345</c:v>
                </c:pt>
                <c:pt idx="57">
                  <c:v>24.100000000000012</c:v>
                </c:pt>
                <c:pt idx="58">
                  <c:v>24.591666666666679</c:v>
                </c:pt>
                <c:pt idx="59">
                  <c:v>25.083333333333346</c:v>
                </c:pt>
                <c:pt idx="60">
                  <c:v>25.575000000000014</c:v>
                </c:pt>
                <c:pt idx="61">
                  <c:v>26.066666666666681</c:v>
                </c:pt>
                <c:pt idx="62">
                  <c:v>26.558333333333348</c:v>
                </c:pt>
                <c:pt idx="63">
                  <c:v>27.050000000000015</c:v>
                </c:pt>
                <c:pt idx="64">
                  <c:v>27.541666666666682</c:v>
                </c:pt>
                <c:pt idx="65">
                  <c:v>28.033333333333349</c:v>
                </c:pt>
                <c:pt idx="66">
                  <c:v>28.525000000000016</c:v>
                </c:pt>
                <c:pt idx="67">
                  <c:v>29.016666666666683</c:v>
                </c:pt>
                <c:pt idx="68">
                  <c:v>29.508333333333351</c:v>
                </c:pt>
                <c:pt idx="69">
                  <c:v>30</c:v>
                </c:pt>
              </c:numCache>
            </c:numRef>
          </c:xVal>
          <c:yVal>
            <c:numRef>
              <c:f>'2° ordre Echelon'!$AB$96:$AB$165</c:f>
              <c:numCache>
                <c:formatCode>General</c:formatCode>
                <c:ptCount val="70"/>
                <c:pt idx="0">
                  <c:v>0</c:v>
                </c:pt>
                <c:pt idx="1">
                  <c:v>3.0742300190733651E-2</c:v>
                </c:pt>
                <c:pt idx="2">
                  <c:v>0.12242151477522167</c:v>
                </c:pt>
                <c:pt idx="3">
                  <c:v>0.27408299259733981</c:v>
                </c:pt>
                <c:pt idx="4">
                  <c:v>0.48459857263357664</c:v>
                </c:pt>
                <c:pt idx="5">
                  <c:v>0.75267196302459372</c:v>
                </c:pt>
                <c:pt idx="6">
                  <c:v>1.0768445765879542</c:v>
                </c:pt>
                <c:pt idx="7">
                  <c:v>1.4555017998615027</c:v>
                </c:pt>
                <c:pt idx="8">
                  <c:v>1.8868796716502501</c:v>
                </c:pt>
                <c:pt idx="9">
                  <c:v>2.3690719460584009</c:v>
                </c:pt>
                <c:pt idx="10">
                  <c:v>8.4937267131540466</c:v>
                </c:pt>
                <c:pt idx="11">
                  <c:v>16.640959049015194</c:v>
                </c:pt>
                <c:pt idx="12">
                  <c:v>24.783080127384935</c:v>
                </c:pt>
                <c:pt idx="13">
                  <c:v>31.083454053204029</c:v>
                </c:pt>
                <c:pt idx="14">
                  <c:v>34.293007049289834</c:v>
                </c:pt>
                <c:pt idx="15">
                  <c:v>33.977030060516626</c:v>
                </c:pt>
                <c:pt idx="16">
                  <c:v>30.536994661650194</c:v>
                </c:pt>
                <c:pt idx="17">
                  <c:v>25.041657597464383</c:v>
                </c:pt>
                <c:pt idx="18">
                  <c:v>18.923422741317143</c:v>
                </c:pt>
                <c:pt idx="19">
                  <c:v>13.621089696746322</c:v>
                </c:pt>
                <c:pt idx="20">
                  <c:v>10.254617083216456</c:v>
                </c:pt>
                <c:pt idx="21">
                  <c:v>9.4022856978990905</c:v>
                </c:pt>
                <c:pt idx="22">
                  <c:v>11.020950360386921</c:v>
                </c:pt>
                <c:pt idx="23">
                  <c:v>14.513973371098272</c:v>
                </c:pt>
                <c:pt idx="24">
                  <c:v>18.917680827169104</c:v>
                </c:pt>
                <c:pt idx="25">
                  <c:v>23.153171426361396</c:v>
                </c:pt>
                <c:pt idx="26">
                  <c:v>26.280541423575031</c:v>
                </c:pt>
                <c:pt idx="27">
                  <c:v>27.697938438843991</c:v>
                </c:pt>
                <c:pt idx="28">
                  <c:v>27.245698373415213</c:v>
                </c:pt>
                <c:pt idx="29">
                  <c:v>25.200958198311369</c:v>
                </c:pt>
                <c:pt idx="30">
                  <c:v>22.174217428886291</c:v>
                </c:pt>
                <c:pt idx="31">
                  <c:v>18.940370044405817</c:v>
                </c:pt>
                <c:pt idx="32">
                  <c:v>16.248468339143386</c:v>
                </c:pt>
                <c:pt idx="33">
                  <c:v>14.6551336935531</c:v>
                </c:pt>
                <c:pt idx="34">
                  <c:v>14.416987341646603</c:v>
                </c:pt>
                <c:pt idx="35">
                  <c:v>15.460844668428855</c:v>
                </c:pt>
                <c:pt idx="36">
                  <c:v>17.431115318354379</c:v>
                </c:pt>
                <c:pt idx="37">
                  <c:v>19.79648360685087</c:v>
                </c:pt>
                <c:pt idx="38">
                  <c:v>21.986247037667411</c:v>
                </c:pt>
                <c:pt idx="39">
                  <c:v>23.522773157372733</c:v>
                </c:pt>
                <c:pt idx="40">
                  <c:v>24.12055191038657</c:v>
                </c:pt>
                <c:pt idx="41">
                  <c:v>23.732622657109339</c:v>
                </c:pt>
                <c:pt idx="42">
                  <c:v>22.53882901703588</c:v>
                </c:pt>
                <c:pt idx="43">
                  <c:v>20.883999621814642</c:v>
                </c:pt>
                <c:pt idx="44">
                  <c:v>19.184692716061594</c:v>
                </c:pt>
                <c:pt idx="45">
                  <c:v>17.828490009216257</c:v>
                </c:pt>
                <c:pt idx="46">
                  <c:v>17.089259990091684</c:v>
                </c:pt>
                <c:pt idx="47">
                  <c:v>17.076014331377568</c:v>
                </c:pt>
                <c:pt idx="48">
                  <c:v>17.723750860095386</c:v>
                </c:pt>
                <c:pt idx="49">
                  <c:v>18.824417024486987</c:v>
                </c:pt>
                <c:pt idx="50">
                  <c:v>20.087250125260802</c:v>
                </c:pt>
                <c:pt idx="51">
                  <c:v>21.212128457184853</c:v>
                </c:pt>
                <c:pt idx="52">
                  <c:v>21.958164558463253</c:v>
                </c:pt>
                <c:pt idx="53">
                  <c:v>22.192509399437728</c:v>
                </c:pt>
                <c:pt idx="54">
                  <c:v>21.910209084839508</c:v>
                </c:pt>
                <c:pt idx="55">
                  <c:v>21.223344809372801</c:v>
                </c:pt>
                <c:pt idx="56">
                  <c:v>20.324783152387393</c:v>
                </c:pt>
                <c:pt idx="57">
                  <c:v>19.437093591959208</c:v>
                </c:pt>
                <c:pt idx="58">
                  <c:v>18.759548166915589</c:v>
                </c:pt>
                <c:pt idx="59">
                  <c:v>18.425341416950967</c:v>
                </c:pt>
                <c:pt idx="60">
                  <c:v>18.477725944354333</c:v>
                </c:pt>
                <c:pt idx="61">
                  <c:v>18.868676643753631</c:v>
                </c:pt>
                <c:pt idx="62">
                  <c:v>19.478275107747429</c:v>
                </c:pt>
                <c:pt idx="63">
                  <c:v>20.148499974341355</c:v>
                </c:pt>
                <c:pt idx="64">
                  <c:v>20.722449904273375</c:v>
                </c:pt>
                <c:pt idx="65">
                  <c:v>21.079640486757548</c:v>
                </c:pt>
                <c:pt idx="66">
                  <c:v>21.159778688391881</c:v>
                </c:pt>
                <c:pt idx="67">
                  <c:v>20.970729709212506</c:v>
                </c:pt>
                <c:pt idx="68">
                  <c:v>20.580359109166658</c:v>
                </c:pt>
                <c:pt idx="69">
                  <c:v>20.095601007352609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079712"/>
        <c:axId val="198081280"/>
      </c:scatterChart>
      <c:valAx>
        <c:axId val="19807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081280"/>
        <c:crosses val="autoZero"/>
        <c:crossBetween val="midCat"/>
      </c:valAx>
      <c:valAx>
        <c:axId val="19808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079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3"/>
          <c:order val="0"/>
          <c:tx>
            <c:strRef>
              <c:f>'2° ordre bouclé Echelon'!$G$13</c:f>
              <c:strCache>
                <c:ptCount val="1"/>
                <c:pt idx="0">
                  <c:v>e(t)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'2° ordre bouclé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0.16666666666666666</c:v>
                </c:pt>
                <c:pt idx="11">
                  <c:v>0.33333333333333331</c:v>
                </c:pt>
                <c:pt idx="12">
                  <c:v>0.5</c:v>
                </c:pt>
                <c:pt idx="13">
                  <c:v>0.66666666666666663</c:v>
                </c:pt>
                <c:pt idx="14">
                  <c:v>0.83333333333333326</c:v>
                </c:pt>
                <c:pt idx="15">
                  <c:v>0.99999999999999989</c:v>
                </c:pt>
                <c:pt idx="16">
                  <c:v>1.1666666666666665</c:v>
                </c:pt>
                <c:pt idx="17">
                  <c:v>1.3333333333333333</c:v>
                </c:pt>
                <c:pt idx="18">
                  <c:v>1.5</c:v>
                </c:pt>
                <c:pt idx="19">
                  <c:v>1.6666666666666667</c:v>
                </c:pt>
                <c:pt idx="20">
                  <c:v>1.8333333333333335</c:v>
                </c:pt>
                <c:pt idx="21">
                  <c:v>2</c:v>
                </c:pt>
                <c:pt idx="22">
                  <c:v>2.1666666666666665</c:v>
                </c:pt>
                <c:pt idx="23">
                  <c:v>2.333333333333333</c:v>
                </c:pt>
                <c:pt idx="24">
                  <c:v>2.4999999999999996</c:v>
                </c:pt>
                <c:pt idx="25">
                  <c:v>2.6666666666666661</c:v>
                </c:pt>
                <c:pt idx="26">
                  <c:v>2.8333333333333326</c:v>
                </c:pt>
                <c:pt idx="27">
                  <c:v>2.9999999999999991</c:v>
                </c:pt>
                <c:pt idx="28">
                  <c:v>3.1666666666666656</c:v>
                </c:pt>
                <c:pt idx="29">
                  <c:v>3.3333333333333321</c:v>
                </c:pt>
                <c:pt idx="30">
                  <c:v>3.4999999999999987</c:v>
                </c:pt>
                <c:pt idx="31">
                  <c:v>3.6666666666666652</c:v>
                </c:pt>
                <c:pt idx="32">
                  <c:v>3.8333333333333317</c:v>
                </c:pt>
                <c:pt idx="33">
                  <c:v>3.9999999999999982</c:v>
                </c:pt>
                <c:pt idx="34">
                  <c:v>4.1666666666666652</c:v>
                </c:pt>
                <c:pt idx="35">
                  <c:v>4.3333333333333321</c:v>
                </c:pt>
                <c:pt idx="36">
                  <c:v>4.4999999999999991</c:v>
                </c:pt>
                <c:pt idx="37">
                  <c:v>4.6666666666666661</c:v>
                </c:pt>
                <c:pt idx="38">
                  <c:v>4.833333333333333</c:v>
                </c:pt>
                <c:pt idx="39">
                  <c:v>5</c:v>
                </c:pt>
                <c:pt idx="40">
                  <c:v>5.166666666666667</c:v>
                </c:pt>
                <c:pt idx="41">
                  <c:v>5.3333333333333339</c:v>
                </c:pt>
                <c:pt idx="42">
                  <c:v>5.5000000000000009</c:v>
                </c:pt>
                <c:pt idx="43">
                  <c:v>5.6666666666666679</c:v>
                </c:pt>
                <c:pt idx="44">
                  <c:v>5.8333333333333348</c:v>
                </c:pt>
                <c:pt idx="45">
                  <c:v>6.0000000000000018</c:v>
                </c:pt>
                <c:pt idx="46">
                  <c:v>6.1666666666666687</c:v>
                </c:pt>
                <c:pt idx="47">
                  <c:v>6.3333333333333357</c:v>
                </c:pt>
                <c:pt idx="48">
                  <c:v>6.5000000000000027</c:v>
                </c:pt>
                <c:pt idx="49">
                  <c:v>6.6666666666666696</c:v>
                </c:pt>
                <c:pt idx="50">
                  <c:v>6.8333333333333366</c:v>
                </c:pt>
                <c:pt idx="51">
                  <c:v>7.0000000000000036</c:v>
                </c:pt>
                <c:pt idx="52">
                  <c:v>7.1666666666666705</c:v>
                </c:pt>
                <c:pt idx="53">
                  <c:v>7.3333333333333375</c:v>
                </c:pt>
                <c:pt idx="54">
                  <c:v>7.5000000000000044</c:v>
                </c:pt>
                <c:pt idx="55">
                  <c:v>7.6666666666666714</c:v>
                </c:pt>
                <c:pt idx="56">
                  <c:v>7.8333333333333384</c:v>
                </c:pt>
                <c:pt idx="57">
                  <c:v>8.0000000000000053</c:v>
                </c:pt>
                <c:pt idx="58">
                  <c:v>8.1666666666666714</c:v>
                </c:pt>
                <c:pt idx="59">
                  <c:v>8.3333333333333375</c:v>
                </c:pt>
                <c:pt idx="60">
                  <c:v>8.5000000000000036</c:v>
                </c:pt>
                <c:pt idx="61">
                  <c:v>8.6666666666666696</c:v>
                </c:pt>
                <c:pt idx="62">
                  <c:v>8.8333333333333357</c:v>
                </c:pt>
                <c:pt idx="63">
                  <c:v>9.0000000000000018</c:v>
                </c:pt>
                <c:pt idx="64">
                  <c:v>9.1666666666666679</c:v>
                </c:pt>
                <c:pt idx="65">
                  <c:v>9.3333333333333339</c:v>
                </c:pt>
                <c:pt idx="66">
                  <c:v>9.5</c:v>
                </c:pt>
                <c:pt idx="67">
                  <c:v>9.6666666666666661</c:v>
                </c:pt>
                <c:pt idx="68">
                  <c:v>9.8333333333333321</c:v>
                </c:pt>
                <c:pt idx="69">
                  <c:v>10</c:v>
                </c:pt>
              </c:numCache>
            </c:numRef>
          </c:xVal>
          <c:yVal>
            <c:numRef>
              <c:f>'2° ordre bouclé Echelon'!$G$14:$G$83</c:f>
              <c:numCache>
                <c:formatCode>General</c:formatCode>
                <c:ptCount val="7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</c:numCache>
            </c:numRef>
          </c:yVal>
          <c:smooth val="1"/>
        </c:ser>
        <c:ser>
          <c:idx val="14"/>
          <c:order val="1"/>
          <c:tx>
            <c:strRef>
              <c:f>'2° ordre bouclé Echelon'!$H$13</c:f>
              <c:strCache>
                <c:ptCount val="1"/>
                <c:pt idx="0">
                  <c:v>s(t)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'2° ordre bouclé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0.16666666666666666</c:v>
                </c:pt>
                <c:pt idx="11">
                  <c:v>0.33333333333333331</c:v>
                </c:pt>
                <c:pt idx="12">
                  <c:v>0.5</c:v>
                </c:pt>
                <c:pt idx="13">
                  <c:v>0.66666666666666663</c:v>
                </c:pt>
                <c:pt idx="14">
                  <c:v>0.83333333333333326</c:v>
                </c:pt>
                <c:pt idx="15">
                  <c:v>0.99999999999999989</c:v>
                </c:pt>
                <c:pt idx="16">
                  <c:v>1.1666666666666665</c:v>
                </c:pt>
                <c:pt idx="17">
                  <c:v>1.3333333333333333</c:v>
                </c:pt>
                <c:pt idx="18">
                  <c:v>1.5</c:v>
                </c:pt>
                <c:pt idx="19">
                  <c:v>1.6666666666666667</c:v>
                </c:pt>
                <c:pt idx="20">
                  <c:v>1.8333333333333335</c:v>
                </c:pt>
                <c:pt idx="21">
                  <c:v>2</c:v>
                </c:pt>
                <c:pt idx="22">
                  <c:v>2.1666666666666665</c:v>
                </c:pt>
                <c:pt idx="23">
                  <c:v>2.333333333333333</c:v>
                </c:pt>
                <c:pt idx="24">
                  <c:v>2.4999999999999996</c:v>
                </c:pt>
                <c:pt idx="25">
                  <c:v>2.6666666666666661</c:v>
                </c:pt>
                <c:pt idx="26">
                  <c:v>2.8333333333333326</c:v>
                </c:pt>
                <c:pt idx="27">
                  <c:v>2.9999999999999991</c:v>
                </c:pt>
                <c:pt idx="28">
                  <c:v>3.1666666666666656</c:v>
                </c:pt>
                <c:pt idx="29">
                  <c:v>3.3333333333333321</c:v>
                </c:pt>
                <c:pt idx="30">
                  <c:v>3.4999999999999987</c:v>
                </c:pt>
                <c:pt idx="31">
                  <c:v>3.6666666666666652</c:v>
                </c:pt>
                <c:pt idx="32">
                  <c:v>3.8333333333333317</c:v>
                </c:pt>
                <c:pt idx="33">
                  <c:v>3.9999999999999982</c:v>
                </c:pt>
                <c:pt idx="34">
                  <c:v>4.1666666666666652</c:v>
                </c:pt>
                <c:pt idx="35">
                  <c:v>4.3333333333333321</c:v>
                </c:pt>
                <c:pt idx="36">
                  <c:v>4.4999999999999991</c:v>
                </c:pt>
                <c:pt idx="37">
                  <c:v>4.6666666666666661</c:v>
                </c:pt>
                <c:pt idx="38">
                  <c:v>4.833333333333333</c:v>
                </c:pt>
                <c:pt idx="39">
                  <c:v>5</c:v>
                </c:pt>
                <c:pt idx="40">
                  <c:v>5.166666666666667</c:v>
                </c:pt>
                <c:pt idx="41">
                  <c:v>5.3333333333333339</c:v>
                </c:pt>
                <c:pt idx="42">
                  <c:v>5.5000000000000009</c:v>
                </c:pt>
                <c:pt idx="43">
                  <c:v>5.6666666666666679</c:v>
                </c:pt>
                <c:pt idx="44">
                  <c:v>5.8333333333333348</c:v>
                </c:pt>
                <c:pt idx="45">
                  <c:v>6.0000000000000018</c:v>
                </c:pt>
                <c:pt idx="46">
                  <c:v>6.1666666666666687</c:v>
                </c:pt>
                <c:pt idx="47">
                  <c:v>6.3333333333333357</c:v>
                </c:pt>
                <c:pt idx="48">
                  <c:v>6.5000000000000027</c:v>
                </c:pt>
                <c:pt idx="49">
                  <c:v>6.6666666666666696</c:v>
                </c:pt>
                <c:pt idx="50">
                  <c:v>6.8333333333333366</c:v>
                </c:pt>
                <c:pt idx="51">
                  <c:v>7.0000000000000036</c:v>
                </c:pt>
                <c:pt idx="52">
                  <c:v>7.1666666666666705</c:v>
                </c:pt>
                <c:pt idx="53">
                  <c:v>7.3333333333333375</c:v>
                </c:pt>
                <c:pt idx="54">
                  <c:v>7.5000000000000044</c:v>
                </c:pt>
                <c:pt idx="55">
                  <c:v>7.6666666666666714</c:v>
                </c:pt>
                <c:pt idx="56">
                  <c:v>7.8333333333333384</c:v>
                </c:pt>
                <c:pt idx="57">
                  <c:v>8.0000000000000053</c:v>
                </c:pt>
                <c:pt idx="58">
                  <c:v>8.1666666666666714</c:v>
                </c:pt>
                <c:pt idx="59">
                  <c:v>8.3333333333333375</c:v>
                </c:pt>
                <c:pt idx="60">
                  <c:v>8.5000000000000036</c:v>
                </c:pt>
                <c:pt idx="61">
                  <c:v>8.6666666666666696</c:v>
                </c:pt>
                <c:pt idx="62">
                  <c:v>8.8333333333333357</c:v>
                </c:pt>
                <c:pt idx="63">
                  <c:v>9.0000000000000018</c:v>
                </c:pt>
                <c:pt idx="64">
                  <c:v>9.1666666666666679</c:v>
                </c:pt>
                <c:pt idx="65">
                  <c:v>9.3333333333333339</c:v>
                </c:pt>
                <c:pt idx="66">
                  <c:v>9.5</c:v>
                </c:pt>
                <c:pt idx="67">
                  <c:v>9.6666666666666661</c:v>
                </c:pt>
                <c:pt idx="68">
                  <c:v>9.8333333333333321</c:v>
                </c:pt>
                <c:pt idx="69">
                  <c:v>10</c:v>
                </c:pt>
              </c:numCache>
            </c:numRef>
          </c:xVal>
          <c:yVal>
            <c:numRef>
              <c:f>'2° ordre bouclé Echelon'!$H$14:$H$83</c:f>
              <c:numCache>
                <c:formatCode>General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0.1240986590120341</c:v>
                </c:pt>
                <c:pt idx="11">
                  <c:v>0.442317579565773</c:v>
                </c:pt>
                <c:pt idx="12">
                  <c:v>0.88466490785818697</c:v>
                </c:pt>
                <c:pt idx="13">
                  <c:v>1.3951519194933422</c:v>
                </c:pt>
                <c:pt idx="14">
                  <c:v>1.9304565448293753</c:v>
                </c:pt>
                <c:pt idx="15">
                  <c:v>2.4583700700023741</c:v>
                </c:pt>
                <c:pt idx="16">
                  <c:v>2.9561615233124532</c:v>
                </c:pt>
                <c:pt idx="17">
                  <c:v>3.4089599983723442</c:v>
                </c:pt>
                <c:pt idx="18">
                  <c:v>3.8082259037760764</c:v>
                </c:pt>
                <c:pt idx="19">
                  <c:v>4.1503578237364733</c:v>
                </c:pt>
                <c:pt idx="20">
                  <c:v>4.4354620632022073</c:v>
                </c:pt>
                <c:pt idx="21">
                  <c:v>4.6662966259317562</c:v>
                </c:pt>
                <c:pt idx="22">
                  <c:v>4.8473898406413438</c:v>
                </c:pt>
                <c:pt idx="23">
                  <c:v>4.9843255762138376</c:v>
                </c:pt>
                <c:pt idx="24">
                  <c:v>5.0831814372725015</c:v>
                </c:pt>
                <c:pt idx="25">
                  <c:v>5.1501029948760024</c:v>
                </c:pt>
                <c:pt idx="26">
                  <c:v>5.1909955132320338</c:v>
                </c:pt>
                <c:pt idx="27">
                  <c:v>5.2113143631128436</c:v>
                </c:pt>
                <c:pt idx="28">
                  <c:v>5.2159360035822635</c:v>
                </c:pt>
                <c:pt idx="29">
                  <c:v>5.209092760765266</c:v>
                </c:pt>
                <c:pt idx="30">
                  <c:v>5.1943563863458824</c:v>
                </c:pt>
                <c:pt idx="31">
                  <c:v>5.1746573414600983</c:v>
                </c:pt>
                <c:pt idx="32">
                  <c:v>5.1523287720918383</c:v>
                </c:pt>
                <c:pt idx="33">
                  <c:v>5.1291661086790787</c:v>
                </c:pt>
                <c:pt idx="34">
                  <c:v>5.1064950581731789</c:v>
                </c:pt>
                <c:pt idx="35">
                  <c:v>5.0852424121004809</c:v>
                </c:pt>
                <c:pt idx="36">
                  <c:v>5.0660055424966091</c:v>
                </c:pt>
                <c:pt idx="37">
                  <c:v>5.0491176894847296</c:v>
                </c:pt>
                <c:pt idx="38">
                  <c:v>5.0347071631649012</c:v>
                </c:pt>
                <c:pt idx="39">
                  <c:v>5.0227494008376041</c:v>
                </c:pt>
                <c:pt idx="40">
                  <c:v>5.0131114567626076</c:v>
                </c:pt>
                <c:pt idx="41">
                  <c:v>5.0055889773786246</c:v>
                </c:pt>
                <c:pt idx="42">
                  <c:v>4.999936053291747</c:v>
                </c:pt>
                <c:pt idx="43">
                  <c:v>4.9958885634003094</c:v>
                </c:pt>
                <c:pt idx="44">
                  <c:v>4.9931817581307572</c:v>
                </c:pt>
                <c:pt idx="45">
                  <c:v>4.9915628879317495</c:v>
                </c:pt>
                <c:pt idx="46">
                  <c:v>4.9907996876621912</c:v>
                </c:pt>
                <c:pt idx="47">
                  <c:v>4.9906854926033359</c:v>
                </c:pt>
                <c:pt idx="48">
                  <c:v>4.9910417003340974</c:v>
                </c:pt>
                <c:pt idx="49">
                  <c:v>4.9917182150599428</c:v>
                </c:pt>
                <c:pt idx="50">
                  <c:v>4.9925924254112379</c:v>
                </c:pt>
                <c:pt idx="51">
                  <c:v>4.9935671794974539</c:v>
                </c:pt>
                <c:pt idx="52">
                  <c:v>4.9945681366906705</c:v>
                </c:pt>
                <c:pt idx="53">
                  <c:v>4.9955407973534056</c:v>
                </c:pt>
                <c:pt idx="54">
                  <c:v>4.9964474414860556</c:v>
                </c:pt>
                <c:pt idx="55">
                  <c:v>4.9972641460782077</c:v>
                </c:pt>
                <c:pt idx="56">
                  <c:v>4.9979779991183317</c:v>
                </c:pt>
                <c:pt idx="57">
                  <c:v>4.9985845855317601</c:v>
                </c:pt>
                <c:pt idx="58">
                  <c:v>4.9990857861922455</c:v>
                </c:pt>
                <c:pt idx="59">
                  <c:v>4.9994879047661165</c:v>
                </c:pt>
                <c:pt idx="60">
                  <c:v>4.999800117547414</c:v>
                </c:pt>
                <c:pt idx="61">
                  <c:v>5.0000332276255453</c:v>
                </c:pt>
                <c:pt idx="62">
                  <c:v>5.0001986957043343</c:v>
                </c:pt>
                <c:pt idx="63">
                  <c:v>5.000307914727963</c:v>
                </c:pt>
                <c:pt idx="64">
                  <c:v>5.0003716933142863</c:v>
                </c:pt>
                <c:pt idx="65">
                  <c:v>5.0003999130976551</c:v>
                </c:pt>
                <c:pt idx="66">
                  <c:v>5.0004013267974461</c:v>
                </c:pt>
                <c:pt idx="67">
                  <c:v>5.0003834666171709</c:v>
                </c:pt>
                <c:pt idx="68">
                  <c:v>5.0003526360066104</c:v>
                </c:pt>
                <c:pt idx="69">
                  <c:v>5.0003139615435472</c:v>
                </c:pt>
              </c:numCache>
            </c:numRef>
          </c:yVal>
          <c:smooth val="1"/>
        </c:ser>
        <c:ser>
          <c:idx val="15"/>
          <c:order val="2"/>
          <c:tx>
            <c:strRef>
              <c:f>'2° ordre bouclé Echelon'!$I$13</c:f>
              <c:strCache>
                <c:ptCount val="1"/>
                <c:pt idx="0">
                  <c:v>Sinf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'2° ordre bouclé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0.16666666666666666</c:v>
                </c:pt>
                <c:pt idx="11">
                  <c:v>0.33333333333333331</c:v>
                </c:pt>
                <c:pt idx="12">
                  <c:v>0.5</c:v>
                </c:pt>
                <c:pt idx="13">
                  <c:v>0.66666666666666663</c:v>
                </c:pt>
                <c:pt idx="14">
                  <c:v>0.83333333333333326</c:v>
                </c:pt>
                <c:pt idx="15">
                  <c:v>0.99999999999999989</c:v>
                </c:pt>
                <c:pt idx="16">
                  <c:v>1.1666666666666665</c:v>
                </c:pt>
                <c:pt idx="17">
                  <c:v>1.3333333333333333</c:v>
                </c:pt>
                <c:pt idx="18">
                  <c:v>1.5</c:v>
                </c:pt>
                <c:pt idx="19">
                  <c:v>1.6666666666666667</c:v>
                </c:pt>
                <c:pt idx="20">
                  <c:v>1.8333333333333335</c:v>
                </c:pt>
                <c:pt idx="21">
                  <c:v>2</c:v>
                </c:pt>
                <c:pt idx="22">
                  <c:v>2.1666666666666665</c:v>
                </c:pt>
                <c:pt idx="23">
                  <c:v>2.333333333333333</c:v>
                </c:pt>
                <c:pt idx="24">
                  <c:v>2.4999999999999996</c:v>
                </c:pt>
                <c:pt idx="25">
                  <c:v>2.6666666666666661</c:v>
                </c:pt>
                <c:pt idx="26">
                  <c:v>2.8333333333333326</c:v>
                </c:pt>
                <c:pt idx="27">
                  <c:v>2.9999999999999991</c:v>
                </c:pt>
                <c:pt idx="28">
                  <c:v>3.1666666666666656</c:v>
                </c:pt>
                <c:pt idx="29">
                  <c:v>3.3333333333333321</c:v>
                </c:pt>
                <c:pt idx="30">
                  <c:v>3.4999999999999987</c:v>
                </c:pt>
                <c:pt idx="31">
                  <c:v>3.6666666666666652</c:v>
                </c:pt>
                <c:pt idx="32">
                  <c:v>3.8333333333333317</c:v>
                </c:pt>
                <c:pt idx="33">
                  <c:v>3.9999999999999982</c:v>
                </c:pt>
                <c:pt idx="34">
                  <c:v>4.1666666666666652</c:v>
                </c:pt>
                <c:pt idx="35">
                  <c:v>4.3333333333333321</c:v>
                </c:pt>
                <c:pt idx="36">
                  <c:v>4.4999999999999991</c:v>
                </c:pt>
                <c:pt idx="37">
                  <c:v>4.6666666666666661</c:v>
                </c:pt>
                <c:pt idx="38">
                  <c:v>4.833333333333333</c:v>
                </c:pt>
                <c:pt idx="39">
                  <c:v>5</c:v>
                </c:pt>
                <c:pt idx="40">
                  <c:v>5.166666666666667</c:v>
                </c:pt>
                <c:pt idx="41">
                  <c:v>5.3333333333333339</c:v>
                </c:pt>
                <c:pt idx="42">
                  <c:v>5.5000000000000009</c:v>
                </c:pt>
                <c:pt idx="43">
                  <c:v>5.6666666666666679</c:v>
                </c:pt>
                <c:pt idx="44">
                  <c:v>5.8333333333333348</c:v>
                </c:pt>
                <c:pt idx="45">
                  <c:v>6.0000000000000018</c:v>
                </c:pt>
                <c:pt idx="46">
                  <c:v>6.1666666666666687</c:v>
                </c:pt>
                <c:pt idx="47">
                  <c:v>6.3333333333333357</c:v>
                </c:pt>
                <c:pt idx="48">
                  <c:v>6.5000000000000027</c:v>
                </c:pt>
                <c:pt idx="49">
                  <c:v>6.6666666666666696</c:v>
                </c:pt>
                <c:pt idx="50">
                  <c:v>6.8333333333333366</c:v>
                </c:pt>
                <c:pt idx="51">
                  <c:v>7.0000000000000036</c:v>
                </c:pt>
                <c:pt idx="52">
                  <c:v>7.1666666666666705</c:v>
                </c:pt>
                <c:pt idx="53">
                  <c:v>7.3333333333333375</c:v>
                </c:pt>
                <c:pt idx="54">
                  <c:v>7.5000000000000044</c:v>
                </c:pt>
                <c:pt idx="55">
                  <c:v>7.6666666666666714</c:v>
                </c:pt>
                <c:pt idx="56">
                  <c:v>7.8333333333333384</c:v>
                </c:pt>
                <c:pt idx="57">
                  <c:v>8.0000000000000053</c:v>
                </c:pt>
                <c:pt idx="58">
                  <c:v>8.1666666666666714</c:v>
                </c:pt>
                <c:pt idx="59">
                  <c:v>8.3333333333333375</c:v>
                </c:pt>
                <c:pt idx="60">
                  <c:v>8.5000000000000036</c:v>
                </c:pt>
                <c:pt idx="61">
                  <c:v>8.6666666666666696</c:v>
                </c:pt>
                <c:pt idx="62">
                  <c:v>8.8333333333333357</c:v>
                </c:pt>
                <c:pt idx="63">
                  <c:v>9.0000000000000018</c:v>
                </c:pt>
                <c:pt idx="64">
                  <c:v>9.1666666666666679</c:v>
                </c:pt>
                <c:pt idx="65">
                  <c:v>9.3333333333333339</c:v>
                </c:pt>
                <c:pt idx="66">
                  <c:v>9.5</c:v>
                </c:pt>
                <c:pt idx="67">
                  <c:v>9.6666666666666661</c:v>
                </c:pt>
                <c:pt idx="68">
                  <c:v>9.8333333333333321</c:v>
                </c:pt>
                <c:pt idx="69">
                  <c:v>10</c:v>
                </c:pt>
              </c:numCache>
            </c:numRef>
          </c:xVal>
          <c:yVal>
            <c:numRef>
              <c:f>'2° ordre bouclé Echelon'!$I$14:$I$83</c:f>
              <c:numCache>
                <c:formatCode>0.00</c:formatCode>
                <c:ptCount val="7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</c:numCache>
            </c:numRef>
          </c:yVal>
          <c:smooth val="1"/>
        </c:ser>
        <c:ser>
          <c:idx val="0"/>
          <c:order val="3"/>
          <c:tx>
            <c:v>-5%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'2° ordre bouclé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0.16666666666666666</c:v>
                </c:pt>
                <c:pt idx="11">
                  <c:v>0.33333333333333331</c:v>
                </c:pt>
                <c:pt idx="12">
                  <c:v>0.5</c:v>
                </c:pt>
                <c:pt idx="13">
                  <c:v>0.66666666666666663</c:v>
                </c:pt>
                <c:pt idx="14">
                  <c:v>0.83333333333333326</c:v>
                </c:pt>
                <c:pt idx="15">
                  <c:v>0.99999999999999989</c:v>
                </c:pt>
                <c:pt idx="16">
                  <c:v>1.1666666666666665</c:v>
                </c:pt>
                <c:pt idx="17">
                  <c:v>1.3333333333333333</c:v>
                </c:pt>
                <c:pt idx="18">
                  <c:v>1.5</c:v>
                </c:pt>
                <c:pt idx="19">
                  <c:v>1.6666666666666667</c:v>
                </c:pt>
                <c:pt idx="20">
                  <c:v>1.8333333333333335</c:v>
                </c:pt>
                <c:pt idx="21">
                  <c:v>2</c:v>
                </c:pt>
                <c:pt idx="22">
                  <c:v>2.1666666666666665</c:v>
                </c:pt>
                <c:pt idx="23">
                  <c:v>2.333333333333333</c:v>
                </c:pt>
                <c:pt idx="24">
                  <c:v>2.4999999999999996</c:v>
                </c:pt>
                <c:pt idx="25">
                  <c:v>2.6666666666666661</c:v>
                </c:pt>
                <c:pt idx="26">
                  <c:v>2.8333333333333326</c:v>
                </c:pt>
                <c:pt idx="27">
                  <c:v>2.9999999999999991</c:v>
                </c:pt>
                <c:pt idx="28">
                  <c:v>3.1666666666666656</c:v>
                </c:pt>
                <c:pt idx="29">
                  <c:v>3.3333333333333321</c:v>
                </c:pt>
                <c:pt idx="30">
                  <c:v>3.4999999999999987</c:v>
                </c:pt>
                <c:pt idx="31">
                  <c:v>3.6666666666666652</c:v>
                </c:pt>
                <c:pt idx="32">
                  <c:v>3.8333333333333317</c:v>
                </c:pt>
                <c:pt idx="33">
                  <c:v>3.9999999999999982</c:v>
                </c:pt>
                <c:pt idx="34">
                  <c:v>4.1666666666666652</c:v>
                </c:pt>
                <c:pt idx="35">
                  <c:v>4.3333333333333321</c:v>
                </c:pt>
                <c:pt idx="36">
                  <c:v>4.4999999999999991</c:v>
                </c:pt>
                <c:pt idx="37">
                  <c:v>4.6666666666666661</c:v>
                </c:pt>
                <c:pt idx="38">
                  <c:v>4.833333333333333</c:v>
                </c:pt>
                <c:pt idx="39">
                  <c:v>5</c:v>
                </c:pt>
                <c:pt idx="40">
                  <c:v>5.166666666666667</c:v>
                </c:pt>
                <c:pt idx="41">
                  <c:v>5.3333333333333339</c:v>
                </c:pt>
                <c:pt idx="42">
                  <c:v>5.5000000000000009</c:v>
                </c:pt>
                <c:pt idx="43">
                  <c:v>5.6666666666666679</c:v>
                </c:pt>
                <c:pt idx="44">
                  <c:v>5.8333333333333348</c:v>
                </c:pt>
                <c:pt idx="45">
                  <c:v>6.0000000000000018</c:v>
                </c:pt>
                <c:pt idx="46">
                  <c:v>6.1666666666666687</c:v>
                </c:pt>
                <c:pt idx="47">
                  <c:v>6.3333333333333357</c:v>
                </c:pt>
                <c:pt idx="48">
                  <c:v>6.5000000000000027</c:v>
                </c:pt>
                <c:pt idx="49">
                  <c:v>6.6666666666666696</c:v>
                </c:pt>
                <c:pt idx="50">
                  <c:v>6.8333333333333366</c:v>
                </c:pt>
                <c:pt idx="51">
                  <c:v>7.0000000000000036</c:v>
                </c:pt>
                <c:pt idx="52">
                  <c:v>7.1666666666666705</c:v>
                </c:pt>
                <c:pt idx="53">
                  <c:v>7.3333333333333375</c:v>
                </c:pt>
                <c:pt idx="54">
                  <c:v>7.5000000000000044</c:v>
                </c:pt>
                <c:pt idx="55">
                  <c:v>7.6666666666666714</c:v>
                </c:pt>
                <c:pt idx="56">
                  <c:v>7.8333333333333384</c:v>
                </c:pt>
                <c:pt idx="57">
                  <c:v>8.0000000000000053</c:v>
                </c:pt>
                <c:pt idx="58">
                  <c:v>8.1666666666666714</c:v>
                </c:pt>
                <c:pt idx="59">
                  <c:v>8.3333333333333375</c:v>
                </c:pt>
                <c:pt idx="60">
                  <c:v>8.5000000000000036</c:v>
                </c:pt>
                <c:pt idx="61">
                  <c:v>8.6666666666666696</c:v>
                </c:pt>
                <c:pt idx="62">
                  <c:v>8.8333333333333357</c:v>
                </c:pt>
                <c:pt idx="63">
                  <c:v>9.0000000000000018</c:v>
                </c:pt>
                <c:pt idx="64">
                  <c:v>9.1666666666666679</c:v>
                </c:pt>
                <c:pt idx="65">
                  <c:v>9.3333333333333339</c:v>
                </c:pt>
                <c:pt idx="66">
                  <c:v>9.5</c:v>
                </c:pt>
                <c:pt idx="67">
                  <c:v>9.6666666666666661</c:v>
                </c:pt>
                <c:pt idx="68">
                  <c:v>9.8333333333333321</c:v>
                </c:pt>
                <c:pt idx="69">
                  <c:v>10</c:v>
                </c:pt>
              </c:numCache>
            </c:numRef>
          </c:xVal>
          <c:yVal>
            <c:numRef>
              <c:f>'2° ordre bouclé Echelon'!$J$14:$J$83</c:f>
              <c:numCache>
                <c:formatCode>0.00</c:formatCode>
                <c:ptCount val="70"/>
                <c:pt idx="0">
                  <c:v>4.75</c:v>
                </c:pt>
                <c:pt idx="1">
                  <c:v>4.75</c:v>
                </c:pt>
                <c:pt idx="2">
                  <c:v>4.75</c:v>
                </c:pt>
                <c:pt idx="3">
                  <c:v>4.75</c:v>
                </c:pt>
                <c:pt idx="4">
                  <c:v>4.75</c:v>
                </c:pt>
                <c:pt idx="5">
                  <c:v>4.75</c:v>
                </c:pt>
                <c:pt idx="6">
                  <c:v>4.75</c:v>
                </c:pt>
                <c:pt idx="7">
                  <c:v>4.75</c:v>
                </c:pt>
                <c:pt idx="8">
                  <c:v>4.75</c:v>
                </c:pt>
                <c:pt idx="9">
                  <c:v>4.75</c:v>
                </c:pt>
                <c:pt idx="10">
                  <c:v>4.75</c:v>
                </c:pt>
                <c:pt idx="11">
                  <c:v>4.75</c:v>
                </c:pt>
                <c:pt idx="12">
                  <c:v>4.75</c:v>
                </c:pt>
                <c:pt idx="13">
                  <c:v>4.75</c:v>
                </c:pt>
                <c:pt idx="14">
                  <c:v>4.75</c:v>
                </c:pt>
                <c:pt idx="15">
                  <c:v>4.75</c:v>
                </c:pt>
                <c:pt idx="16">
                  <c:v>4.75</c:v>
                </c:pt>
                <c:pt idx="17">
                  <c:v>4.75</c:v>
                </c:pt>
                <c:pt idx="18">
                  <c:v>4.75</c:v>
                </c:pt>
                <c:pt idx="19">
                  <c:v>4.75</c:v>
                </c:pt>
                <c:pt idx="20">
                  <c:v>4.75</c:v>
                </c:pt>
                <c:pt idx="21">
                  <c:v>4.75</c:v>
                </c:pt>
                <c:pt idx="22">
                  <c:v>4.75</c:v>
                </c:pt>
                <c:pt idx="23">
                  <c:v>4.75</c:v>
                </c:pt>
                <c:pt idx="24">
                  <c:v>4.75</c:v>
                </c:pt>
                <c:pt idx="25">
                  <c:v>4.75</c:v>
                </c:pt>
                <c:pt idx="26">
                  <c:v>4.75</c:v>
                </c:pt>
                <c:pt idx="27">
                  <c:v>4.75</c:v>
                </c:pt>
                <c:pt idx="28">
                  <c:v>4.75</c:v>
                </c:pt>
                <c:pt idx="29">
                  <c:v>4.75</c:v>
                </c:pt>
                <c:pt idx="30">
                  <c:v>4.75</c:v>
                </c:pt>
                <c:pt idx="31">
                  <c:v>4.75</c:v>
                </c:pt>
                <c:pt idx="32">
                  <c:v>4.75</c:v>
                </c:pt>
                <c:pt idx="33">
                  <c:v>4.75</c:v>
                </c:pt>
                <c:pt idx="34">
                  <c:v>4.75</c:v>
                </c:pt>
                <c:pt idx="35">
                  <c:v>4.75</c:v>
                </c:pt>
                <c:pt idx="36">
                  <c:v>4.75</c:v>
                </c:pt>
                <c:pt idx="37">
                  <c:v>4.75</c:v>
                </c:pt>
                <c:pt idx="38">
                  <c:v>4.75</c:v>
                </c:pt>
                <c:pt idx="39">
                  <c:v>4.75</c:v>
                </c:pt>
                <c:pt idx="40">
                  <c:v>4.75</c:v>
                </c:pt>
                <c:pt idx="41">
                  <c:v>4.75</c:v>
                </c:pt>
                <c:pt idx="42">
                  <c:v>4.75</c:v>
                </c:pt>
                <c:pt idx="43">
                  <c:v>4.75</c:v>
                </c:pt>
                <c:pt idx="44">
                  <c:v>4.75</c:v>
                </c:pt>
                <c:pt idx="45">
                  <c:v>4.75</c:v>
                </c:pt>
                <c:pt idx="46">
                  <c:v>4.75</c:v>
                </c:pt>
                <c:pt idx="47">
                  <c:v>4.75</c:v>
                </c:pt>
                <c:pt idx="48">
                  <c:v>4.75</c:v>
                </c:pt>
                <c:pt idx="49">
                  <c:v>4.75</c:v>
                </c:pt>
                <c:pt idx="50">
                  <c:v>4.75</c:v>
                </c:pt>
                <c:pt idx="51">
                  <c:v>4.75</c:v>
                </c:pt>
                <c:pt idx="52">
                  <c:v>4.75</c:v>
                </c:pt>
                <c:pt idx="53">
                  <c:v>4.75</c:v>
                </c:pt>
                <c:pt idx="54">
                  <c:v>4.75</c:v>
                </c:pt>
                <c:pt idx="55">
                  <c:v>4.75</c:v>
                </c:pt>
                <c:pt idx="56">
                  <c:v>4.75</c:v>
                </c:pt>
                <c:pt idx="57">
                  <c:v>4.75</c:v>
                </c:pt>
                <c:pt idx="58">
                  <c:v>4.75</c:v>
                </c:pt>
                <c:pt idx="59">
                  <c:v>4.75</c:v>
                </c:pt>
                <c:pt idx="60">
                  <c:v>4.75</c:v>
                </c:pt>
                <c:pt idx="61">
                  <c:v>4.75</c:v>
                </c:pt>
                <c:pt idx="62">
                  <c:v>4.75</c:v>
                </c:pt>
                <c:pt idx="63">
                  <c:v>4.75</c:v>
                </c:pt>
                <c:pt idx="64">
                  <c:v>4.75</c:v>
                </c:pt>
                <c:pt idx="65">
                  <c:v>4.75</c:v>
                </c:pt>
                <c:pt idx="66">
                  <c:v>4.75</c:v>
                </c:pt>
                <c:pt idx="67">
                  <c:v>4.75</c:v>
                </c:pt>
                <c:pt idx="68">
                  <c:v>4.75</c:v>
                </c:pt>
                <c:pt idx="69">
                  <c:v>4.75</c:v>
                </c:pt>
              </c:numCache>
            </c:numRef>
          </c:yVal>
          <c:smooth val="1"/>
        </c:ser>
        <c:ser>
          <c:idx val="1"/>
          <c:order val="4"/>
          <c:tx>
            <c:strRef>
              <c:f>'2° ordre bouclé Echelon'!$K$13</c:f>
              <c:strCache>
                <c:ptCount val="1"/>
                <c:pt idx="0">
                  <c:v>5%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'2° ordre bouclé Echelon'!$F$14:$F$83</c:f>
              <c:numCache>
                <c:formatCode>0.00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0.16666666666666666</c:v>
                </c:pt>
                <c:pt idx="11">
                  <c:v>0.33333333333333331</c:v>
                </c:pt>
                <c:pt idx="12">
                  <c:v>0.5</c:v>
                </c:pt>
                <c:pt idx="13">
                  <c:v>0.66666666666666663</c:v>
                </c:pt>
                <c:pt idx="14">
                  <c:v>0.83333333333333326</c:v>
                </c:pt>
                <c:pt idx="15">
                  <c:v>0.99999999999999989</c:v>
                </c:pt>
                <c:pt idx="16">
                  <c:v>1.1666666666666665</c:v>
                </c:pt>
                <c:pt idx="17">
                  <c:v>1.3333333333333333</c:v>
                </c:pt>
                <c:pt idx="18">
                  <c:v>1.5</c:v>
                </c:pt>
                <c:pt idx="19">
                  <c:v>1.6666666666666667</c:v>
                </c:pt>
                <c:pt idx="20">
                  <c:v>1.8333333333333335</c:v>
                </c:pt>
                <c:pt idx="21">
                  <c:v>2</c:v>
                </c:pt>
                <c:pt idx="22">
                  <c:v>2.1666666666666665</c:v>
                </c:pt>
                <c:pt idx="23">
                  <c:v>2.333333333333333</c:v>
                </c:pt>
                <c:pt idx="24">
                  <c:v>2.4999999999999996</c:v>
                </c:pt>
                <c:pt idx="25">
                  <c:v>2.6666666666666661</c:v>
                </c:pt>
                <c:pt idx="26">
                  <c:v>2.8333333333333326</c:v>
                </c:pt>
                <c:pt idx="27">
                  <c:v>2.9999999999999991</c:v>
                </c:pt>
                <c:pt idx="28">
                  <c:v>3.1666666666666656</c:v>
                </c:pt>
                <c:pt idx="29">
                  <c:v>3.3333333333333321</c:v>
                </c:pt>
                <c:pt idx="30">
                  <c:v>3.4999999999999987</c:v>
                </c:pt>
                <c:pt idx="31">
                  <c:v>3.6666666666666652</c:v>
                </c:pt>
                <c:pt idx="32">
                  <c:v>3.8333333333333317</c:v>
                </c:pt>
                <c:pt idx="33">
                  <c:v>3.9999999999999982</c:v>
                </c:pt>
                <c:pt idx="34">
                  <c:v>4.1666666666666652</c:v>
                </c:pt>
                <c:pt idx="35">
                  <c:v>4.3333333333333321</c:v>
                </c:pt>
                <c:pt idx="36">
                  <c:v>4.4999999999999991</c:v>
                </c:pt>
                <c:pt idx="37">
                  <c:v>4.6666666666666661</c:v>
                </c:pt>
                <c:pt idx="38">
                  <c:v>4.833333333333333</c:v>
                </c:pt>
                <c:pt idx="39">
                  <c:v>5</c:v>
                </c:pt>
                <c:pt idx="40">
                  <c:v>5.166666666666667</c:v>
                </c:pt>
                <c:pt idx="41">
                  <c:v>5.3333333333333339</c:v>
                </c:pt>
                <c:pt idx="42">
                  <c:v>5.5000000000000009</c:v>
                </c:pt>
                <c:pt idx="43">
                  <c:v>5.6666666666666679</c:v>
                </c:pt>
                <c:pt idx="44">
                  <c:v>5.8333333333333348</c:v>
                </c:pt>
                <c:pt idx="45">
                  <c:v>6.0000000000000018</c:v>
                </c:pt>
                <c:pt idx="46">
                  <c:v>6.1666666666666687</c:v>
                </c:pt>
                <c:pt idx="47">
                  <c:v>6.3333333333333357</c:v>
                </c:pt>
                <c:pt idx="48">
                  <c:v>6.5000000000000027</c:v>
                </c:pt>
                <c:pt idx="49">
                  <c:v>6.6666666666666696</c:v>
                </c:pt>
                <c:pt idx="50">
                  <c:v>6.8333333333333366</c:v>
                </c:pt>
                <c:pt idx="51">
                  <c:v>7.0000000000000036</c:v>
                </c:pt>
                <c:pt idx="52">
                  <c:v>7.1666666666666705</c:v>
                </c:pt>
                <c:pt idx="53">
                  <c:v>7.3333333333333375</c:v>
                </c:pt>
                <c:pt idx="54">
                  <c:v>7.5000000000000044</c:v>
                </c:pt>
                <c:pt idx="55">
                  <c:v>7.6666666666666714</c:v>
                </c:pt>
                <c:pt idx="56">
                  <c:v>7.8333333333333384</c:v>
                </c:pt>
                <c:pt idx="57">
                  <c:v>8.0000000000000053</c:v>
                </c:pt>
                <c:pt idx="58">
                  <c:v>8.1666666666666714</c:v>
                </c:pt>
                <c:pt idx="59">
                  <c:v>8.3333333333333375</c:v>
                </c:pt>
                <c:pt idx="60">
                  <c:v>8.5000000000000036</c:v>
                </c:pt>
                <c:pt idx="61">
                  <c:v>8.6666666666666696</c:v>
                </c:pt>
                <c:pt idx="62">
                  <c:v>8.8333333333333357</c:v>
                </c:pt>
                <c:pt idx="63">
                  <c:v>9.0000000000000018</c:v>
                </c:pt>
                <c:pt idx="64">
                  <c:v>9.1666666666666679</c:v>
                </c:pt>
                <c:pt idx="65">
                  <c:v>9.3333333333333339</c:v>
                </c:pt>
                <c:pt idx="66">
                  <c:v>9.5</c:v>
                </c:pt>
                <c:pt idx="67">
                  <c:v>9.6666666666666661</c:v>
                </c:pt>
                <c:pt idx="68">
                  <c:v>9.8333333333333321</c:v>
                </c:pt>
                <c:pt idx="69">
                  <c:v>10</c:v>
                </c:pt>
              </c:numCache>
            </c:numRef>
          </c:xVal>
          <c:yVal>
            <c:numRef>
              <c:f>'2° ordre bouclé Echelon'!$K$14:$K$83</c:f>
              <c:numCache>
                <c:formatCode>0.00</c:formatCode>
                <c:ptCount val="70"/>
                <c:pt idx="0">
                  <c:v>5.25</c:v>
                </c:pt>
                <c:pt idx="1">
                  <c:v>5.25</c:v>
                </c:pt>
                <c:pt idx="2">
                  <c:v>5.25</c:v>
                </c:pt>
                <c:pt idx="3">
                  <c:v>5.25</c:v>
                </c:pt>
                <c:pt idx="4">
                  <c:v>5.25</c:v>
                </c:pt>
                <c:pt idx="5">
                  <c:v>5.25</c:v>
                </c:pt>
                <c:pt idx="6">
                  <c:v>5.25</c:v>
                </c:pt>
                <c:pt idx="7">
                  <c:v>5.25</c:v>
                </c:pt>
                <c:pt idx="8">
                  <c:v>5.25</c:v>
                </c:pt>
                <c:pt idx="9">
                  <c:v>5.25</c:v>
                </c:pt>
                <c:pt idx="10">
                  <c:v>5.25</c:v>
                </c:pt>
                <c:pt idx="11">
                  <c:v>5.25</c:v>
                </c:pt>
                <c:pt idx="12">
                  <c:v>5.25</c:v>
                </c:pt>
                <c:pt idx="13">
                  <c:v>5.25</c:v>
                </c:pt>
                <c:pt idx="14">
                  <c:v>5.25</c:v>
                </c:pt>
                <c:pt idx="15">
                  <c:v>5.25</c:v>
                </c:pt>
                <c:pt idx="16">
                  <c:v>5.25</c:v>
                </c:pt>
                <c:pt idx="17">
                  <c:v>5.25</c:v>
                </c:pt>
                <c:pt idx="18">
                  <c:v>5.25</c:v>
                </c:pt>
                <c:pt idx="19">
                  <c:v>5.25</c:v>
                </c:pt>
                <c:pt idx="20">
                  <c:v>5.25</c:v>
                </c:pt>
                <c:pt idx="21">
                  <c:v>5.25</c:v>
                </c:pt>
                <c:pt idx="22">
                  <c:v>5.25</c:v>
                </c:pt>
                <c:pt idx="23">
                  <c:v>5.25</c:v>
                </c:pt>
                <c:pt idx="24">
                  <c:v>5.25</c:v>
                </c:pt>
                <c:pt idx="25">
                  <c:v>5.25</c:v>
                </c:pt>
                <c:pt idx="26">
                  <c:v>5.25</c:v>
                </c:pt>
                <c:pt idx="27">
                  <c:v>5.25</c:v>
                </c:pt>
                <c:pt idx="28">
                  <c:v>5.25</c:v>
                </c:pt>
                <c:pt idx="29">
                  <c:v>5.25</c:v>
                </c:pt>
                <c:pt idx="30">
                  <c:v>5.25</c:v>
                </c:pt>
                <c:pt idx="31">
                  <c:v>5.25</c:v>
                </c:pt>
                <c:pt idx="32">
                  <c:v>5.25</c:v>
                </c:pt>
                <c:pt idx="33">
                  <c:v>5.25</c:v>
                </c:pt>
                <c:pt idx="34">
                  <c:v>5.25</c:v>
                </c:pt>
                <c:pt idx="35">
                  <c:v>5.25</c:v>
                </c:pt>
                <c:pt idx="36">
                  <c:v>5.25</c:v>
                </c:pt>
                <c:pt idx="37">
                  <c:v>5.25</c:v>
                </c:pt>
                <c:pt idx="38">
                  <c:v>5.25</c:v>
                </c:pt>
                <c:pt idx="39">
                  <c:v>5.25</c:v>
                </c:pt>
                <c:pt idx="40">
                  <c:v>5.25</c:v>
                </c:pt>
                <c:pt idx="41">
                  <c:v>5.25</c:v>
                </c:pt>
                <c:pt idx="42">
                  <c:v>5.25</c:v>
                </c:pt>
                <c:pt idx="43">
                  <c:v>5.25</c:v>
                </c:pt>
                <c:pt idx="44">
                  <c:v>5.25</c:v>
                </c:pt>
                <c:pt idx="45">
                  <c:v>5.25</c:v>
                </c:pt>
                <c:pt idx="46">
                  <c:v>5.25</c:v>
                </c:pt>
                <c:pt idx="47">
                  <c:v>5.25</c:v>
                </c:pt>
                <c:pt idx="48">
                  <c:v>5.25</c:v>
                </c:pt>
                <c:pt idx="49">
                  <c:v>5.25</c:v>
                </c:pt>
                <c:pt idx="50">
                  <c:v>5.25</c:v>
                </c:pt>
                <c:pt idx="51">
                  <c:v>5.25</c:v>
                </c:pt>
                <c:pt idx="52">
                  <c:v>5.25</c:v>
                </c:pt>
                <c:pt idx="53">
                  <c:v>5.25</c:v>
                </c:pt>
                <c:pt idx="54">
                  <c:v>5.25</c:v>
                </c:pt>
                <c:pt idx="55">
                  <c:v>5.25</c:v>
                </c:pt>
                <c:pt idx="56">
                  <c:v>5.25</c:v>
                </c:pt>
                <c:pt idx="57">
                  <c:v>5.25</c:v>
                </c:pt>
                <c:pt idx="58">
                  <c:v>5.25</c:v>
                </c:pt>
                <c:pt idx="59">
                  <c:v>5.25</c:v>
                </c:pt>
                <c:pt idx="60">
                  <c:v>5.25</c:v>
                </c:pt>
                <c:pt idx="61">
                  <c:v>5.25</c:v>
                </c:pt>
                <c:pt idx="62">
                  <c:v>5.25</c:v>
                </c:pt>
                <c:pt idx="63">
                  <c:v>5.25</c:v>
                </c:pt>
                <c:pt idx="64">
                  <c:v>5.25</c:v>
                </c:pt>
                <c:pt idx="65">
                  <c:v>5.25</c:v>
                </c:pt>
                <c:pt idx="66">
                  <c:v>5.25</c:v>
                </c:pt>
                <c:pt idx="67">
                  <c:v>5.25</c:v>
                </c:pt>
                <c:pt idx="68">
                  <c:v>5.25</c:v>
                </c:pt>
                <c:pt idx="69">
                  <c:v>5.25</c:v>
                </c:pt>
              </c:numCache>
            </c:numRef>
          </c:yVal>
          <c:smooth val="1"/>
        </c:ser>
        <c:ser>
          <c:idx val="2"/>
          <c:order val="5"/>
          <c:tx>
            <c:strRef>
              <c:f>'2° ordre bouclé Echelon'!$M$38</c:f>
              <c:strCache>
                <c:ptCount val="1"/>
                <c:pt idx="0">
                  <c:v>Max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'2° ordre bouclé Echelon'!$N$39:$O$39</c:f>
              <c:numCache>
                <c:formatCode>0.00</c:formatCode>
                <c:ptCount val="2"/>
                <c:pt idx="0">
                  <c:v>3.1415926535897922</c:v>
                </c:pt>
                <c:pt idx="1">
                  <c:v>3.1415926535897922</c:v>
                </c:pt>
              </c:numCache>
            </c:numRef>
          </c:xVal>
          <c:yVal>
            <c:numRef>
              <c:f>'2° ordre bouclé Echelon'!$N$40:$O$40</c:f>
              <c:numCache>
                <c:formatCode>0.00</c:formatCode>
                <c:ptCount val="2"/>
                <c:pt idx="0">
                  <c:v>5</c:v>
                </c:pt>
                <c:pt idx="1">
                  <c:v>5.2160695913188615</c:v>
                </c:pt>
              </c:numCache>
            </c:numRef>
          </c:yVal>
          <c:smooth val="1"/>
        </c:ser>
        <c:ser>
          <c:idx val="3"/>
          <c:order val="6"/>
          <c:tx>
            <c:strRef>
              <c:f>'2° ordre bouclé Echelon'!$P$38</c:f>
              <c:strCache>
                <c:ptCount val="1"/>
                <c:pt idx="0">
                  <c:v>Max'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'2° ordre bouclé Echelon'!$Q$39:$R$39</c:f>
              <c:numCache>
                <c:formatCode>0.00</c:formatCode>
                <c:ptCount val="2"/>
                <c:pt idx="0">
                  <c:v>3.1415926535897922</c:v>
                </c:pt>
                <c:pt idx="1">
                  <c:v>3.1415926535897922</c:v>
                </c:pt>
              </c:numCache>
            </c:numRef>
          </c:xVal>
          <c:yVal>
            <c:numRef>
              <c:f>'2° ordre bouclé Echelon'!$Q$40:$R$40</c:f>
              <c:numCache>
                <c:formatCode>0.00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081672"/>
        <c:axId val="198082064"/>
      </c:scatterChart>
      <c:valAx>
        <c:axId val="198081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082064"/>
        <c:crosses val="autoZero"/>
        <c:crossBetween val="midCat"/>
      </c:valAx>
      <c:valAx>
        <c:axId val="19808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081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111093</xdr:colOff>
      <xdr:row>14</xdr:row>
      <xdr:rowOff>82825</xdr:rowOff>
    </xdr:from>
    <xdr:to>
      <xdr:col>20</xdr:col>
      <xdr:colOff>198784</xdr:colOff>
      <xdr:row>33</xdr:row>
      <xdr:rowOff>118699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289892</xdr:colOff>
      <xdr:row>14</xdr:row>
      <xdr:rowOff>66261</xdr:rowOff>
    </xdr:from>
    <xdr:to>
      <xdr:col>29</xdr:col>
      <xdr:colOff>322814</xdr:colOff>
      <xdr:row>33</xdr:row>
      <xdr:rowOff>89089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16564</xdr:colOff>
      <xdr:row>3</xdr:row>
      <xdr:rowOff>165651</xdr:rowOff>
    </xdr:from>
    <xdr:to>
      <xdr:col>28</xdr:col>
      <xdr:colOff>414129</xdr:colOff>
      <xdr:row>6</xdr:row>
      <xdr:rowOff>149087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ZoneTexte 46"/>
            <xdr:cNvSpPr txBox="1"/>
          </xdr:nvSpPr>
          <xdr:spPr>
            <a:xfrm>
              <a:off x="13132489" y="746676"/>
              <a:ext cx="2140640" cy="5549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600" b="0" i="1">
                        <a:latin typeface="Cambria Math" panose="02040503050406030204" pitchFamily="18" charset="0"/>
                      </a:rPr>
                      <m:t>𝑠</m:t>
                    </m:r>
                    <m:d>
                      <m:dPr>
                        <m:ctrlPr>
                          <a:rPr lang="fr-FR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fr-FR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d>
                    <m:r>
                      <a:rPr lang="fr-FR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fr-FR" sz="1600" b="0" i="1">
                        <a:latin typeface="Cambria Math" panose="02040503050406030204" pitchFamily="18" charset="0"/>
                      </a:rPr>
                      <m:t>𝐾</m:t>
                    </m:r>
                    <m:sSub>
                      <m:sSubPr>
                        <m:ctrlPr>
                          <a:rPr lang="fr-FR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6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fr-FR" sz="16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d>
                      <m:dPr>
                        <m:ctrlPr>
                          <a:rPr lang="fr-FR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fr-FR" sz="1600" b="0" i="1">
                            <a:latin typeface="Cambria Math" panose="02040503050406030204" pitchFamily="18" charset="0"/>
                          </a:rPr>
                          <m:t>1−</m:t>
                        </m:r>
                        <m:sSup>
                          <m:sSupPr>
                            <m:ctrlPr>
                              <a:rPr lang="fr-FR" sz="16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p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f>
                              <m:fPr>
                                <m:ctrlP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𝑡</m:t>
                                </m:r>
                              </m:num>
                              <m:den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𝑇</m:t>
                                </m:r>
                              </m:den>
                            </m:f>
                          </m:sup>
                        </m:sSup>
                      </m:e>
                    </m:d>
                  </m:oMath>
                </m:oMathPara>
              </a14:m>
              <a:endParaRPr lang="fr-FR" sz="1600"/>
            </a:p>
          </xdr:txBody>
        </xdr:sp>
      </mc:Choice>
      <mc:Fallback xmlns="">
        <xdr:sp macro="" textlink="">
          <xdr:nvSpPr>
            <xdr:cNvPr id="47" name="ZoneTexte 46"/>
            <xdr:cNvSpPr txBox="1"/>
          </xdr:nvSpPr>
          <xdr:spPr>
            <a:xfrm>
              <a:off x="13132489" y="746676"/>
              <a:ext cx="2140640" cy="5549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fr-FR" sz="1600" b="0" i="0">
                  <a:latin typeface="Cambria Math" panose="02040503050406030204" pitchFamily="18" charset="0"/>
                </a:rPr>
                <a:t>𝑠(𝑡)=𝐾𝐸_0 (1−𝑒^(−𝑡/𝑇) )</a:t>
              </a:r>
              <a:endParaRPr lang="fr-FR" sz="1600"/>
            </a:p>
          </xdr:txBody>
        </xdr:sp>
      </mc:Fallback>
    </mc:AlternateContent>
    <xdr:clientData/>
  </xdr:twoCellAnchor>
  <xdr:twoCellAnchor>
    <xdr:from>
      <xdr:col>9</xdr:col>
      <xdr:colOff>41414</xdr:colOff>
      <xdr:row>3</xdr:row>
      <xdr:rowOff>99391</xdr:rowOff>
    </xdr:from>
    <xdr:to>
      <xdr:col>16</xdr:col>
      <xdr:colOff>351184</xdr:colOff>
      <xdr:row>7</xdr:row>
      <xdr:rowOff>8281</xdr:rowOff>
    </xdr:to>
    <xdr:grpSp>
      <xdr:nvGrpSpPr>
        <xdr:cNvPr id="48" name="Groupe 47"/>
        <xdr:cNvGrpSpPr/>
      </xdr:nvGrpSpPr>
      <xdr:grpSpPr>
        <a:xfrm>
          <a:off x="3569805" y="679174"/>
          <a:ext cx="4310270" cy="670890"/>
          <a:chOff x="695740" y="5565914"/>
          <a:chExt cx="4161183" cy="670891"/>
        </a:xfrm>
      </xdr:grpSpPr>
      <xdr:grpSp>
        <xdr:nvGrpSpPr>
          <xdr:cNvPr id="49" name="Groupe 48"/>
          <xdr:cNvGrpSpPr/>
        </xdr:nvGrpSpPr>
        <xdr:grpSpPr>
          <a:xfrm>
            <a:off x="1631675" y="5565914"/>
            <a:ext cx="2277717" cy="670891"/>
            <a:chOff x="1548848" y="5847522"/>
            <a:chExt cx="2277717" cy="670891"/>
          </a:xfrm>
        </xdr:grpSpPr>
        <xdr:sp macro="" textlink="">
          <xdr:nvSpPr>
            <xdr:cNvPr id="52" name="Rectangle 51"/>
            <xdr:cNvSpPr/>
          </xdr:nvSpPr>
          <xdr:spPr>
            <a:xfrm>
              <a:off x="1548848" y="5847522"/>
              <a:ext cx="2277717" cy="670891"/>
            </a:xfrm>
            <a:prstGeom prst="rect">
              <a:avLst/>
            </a:prstGeom>
            <a:solidFill>
              <a:schemeClr val="bg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53" name="ZoneTexte 52"/>
                <xdr:cNvSpPr txBox="1"/>
              </xdr:nvSpPr>
              <xdr:spPr>
                <a:xfrm>
                  <a:off x="2319129" y="5922066"/>
                  <a:ext cx="778565" cy="554935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f>
                          <m:fPr>
                            <m:ctrlPr>
                              <a:rPr lang="fr-FR" sz="16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𝐾</m:t>
                            </m:r>
                          </m:num>
                          <m:den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𝑇𝑝</m:t>
                            </m:r>
                          </m:den>
                        </m:f>
                      </m:oMath>
                    </m:oMathPara>
                  </a14:m>
                  <a:endParaRPr lang="fr-FR" sz="1600"/>
                </a:p>
              </xdr:txBody>
            </xdr:sp>
          </mc:Choice>
          <mc:Fallback xmlns="">
            <xdr:sp macro="" textlink="">
              <xdr:nvSpPr>
                <xdr:cNvPr id="53" name="ZoneTexte 52"/>
                <xdr:cNvSpPr txBox="1"/>
              </xdr:nvSpPr>
              <xdr:spPr>
                <a:xfrm>
                  <a:off x="2319129" y="5922066"/>
                  <a:ext cx="778565" cy="554935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/>
                  <a:r>
                    <a:rPr lang="fr-FR" sz="1600" b="0" i="0">
                      <a:latin typeface="Cambria Math" panose="02040503050406030204" pitchFamily="18" charset="0"/>
                    </a:rPr>
                    <a:t>𝐾/(1+𝑇𝑝)</a:t>
                  </a:r>
                  <a:endParaRPr lang="fr-FR" sz="1600"/>
                </a:p>
              </xdr:txBody>
            </xdr:sp>
          </mc:Fallback>
        </mc:AlternateContent>
      </xdr:grpSp>
      <xdr:cxnSp macro="">
        <xdr:nvCxnSpPr>
          <xdr:cNvPr id="50" name="Connecteur droit 49"/>
          <xdr:cNvCxnSpPr>
            <a:endCxn id="52" idx="1"/>
          </xdr:cNvCxnSpPr>
        </xdr:nvCxnSpPr>
        <xdr:spPr>
          <a:xfrm flipV="1">
            <a:off x="695740" y="5901360"/>
            <a:ext cx="935935" cy="4140"/>
          </a:xfrm>
          <a:prstGeom prst="line">
            <a:avLst/>
          </a:prstGeom>
          <a:ln w="285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Connecteur droit 50"/>
          <xdr:cNvCxnSpPr>
            <a:stCxn id="52" idx="3"/>
          </xdr:cNvCxnSpPr>
        </xdr:nvCxnSpPr>
        <xdr:spPr>
          <a:xfrm flipV="1">
            <a:off x="3909392" y="5896390"/>
            <a:ext cx="947531" cy="4970"/>
          </a:xfrm>
          <a:prstGeom prst="line">
            <a:avLst/>
          </a:prstGeom>
          <a:ln w="285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0.7963</cdr:x>
      <cdr:y>0.32531</cdr:y>
    </cdr:from>
    <cdr:to>
      <cdr:x>0.98303</cdr:x>
      <cdr:y>0.39298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371480" y="1174296"/>
              <a:ext cx="1025097" cy="244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𝑲</m:t>
                    </m:r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𝑬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00B050"/>
                </a:solidFill>
              </a:endParaRPr>
            </a:p>
          </cdr:txBody>
        </cdr:sp>
      </mc:Choice>
      <mc:Fallback xmlns="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371480" y="1174296"/>
              <a:ext cx="1025097" cy="244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</a:rPr>
                <a:t>𝑺_</a:t>
              </a:r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∞=𝑲𝑬_𝟎</a:t>
              </a:r>
              <a:endParaRPr lang="fr-FR" sz="1100" b="1">
                <a:solidFill>
                  <a:srgbClr val="00B05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0.8076</cdr:x>
      <cdr:y>0.53876</cdr:y>
    </cdr:from>
    <cdr:to>
      <cdr:x>0.89087</cdr:x>
      <cdr:y>0.60643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4" name="ZoneTexte 5"/>
            <cdr:cNvSpPr txBox="1"/>
          </cdr:nvSpPr>
          <cdr:spPr>
            <a:xfrm xmlns:a="http://schemas.openxmlformats.org/drawingml/2006/main">
              <a:off x="4433500" y="1944830"/>
              <a:ext cx="457130" cy="244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FF0000"/>
                </a:solidFill>
              </a:endParaRPr>
            </a:p>
          </cdr:txBody>
        </cdr:sp>
      </mc:Choice>
      <mc:Fallback xmlns="">
        <cdr:sp macro="" textlink="">
          <cdr:nvSpPr>
            <cdr:cNvPr id="4" name="ZoneTexte 5"/>
            <cdr:cNvSpPr txBox="1"/>
          </cdr:nvSpPr>
          <cdr:spPr>
            <a:xfrm xmlns:a="http://schemas.openxmlformats.org/drawingml/2006/main">
              <a:off x="4433500" y="1944830"/>
              <a:ext cx="457130" cy="2442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𝑬_𝟎</a:t>
              </a:r>
              <a:endParaRPr lang="fr-FR" sz="1100" b="1">
                <a:solidFill>
                  <a:srgbClr val="FF0000"/>
                </a:solidFill>
              </a:endParaRPr>
            </a:p>
          </cdr:txBody>
        </cdr:sp>
      </mc:Fallback>
    </mc:AlternateContent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0.80219</cdr:x>
      <cdr:y>0.31758</cdr:y>
    </cdr:from>
    <cdr:to>
      <cdr:x>0.98892</cdr:x>
      <cdr:y>0.38525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425358" y="1142247"/>
              <a:ext cx="1030115" cy="243394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𝑲</m:t>
                    </m:r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𝑬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00B050"/>
                </a:solidFill>
              </a:endParaRPr>
            </a:p>
          </cdr:txBody>
        </cdr:sp>
      </mc:Choice>
      <mc:Fallback xmlns="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425358" y="1142247"/>
              <a:ext cx="1030115" cy="243394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</a:rPr>
                <a:t>𝑺_</a:t>
              </a:r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∞=𝑲𝑬_𝟎</a:t>
              </a:r>
              <a:endParaRPr lang="fr-FR" sz="1100" b="1">
                <a:solidFill>
                  <a:srgbClr val="00B050"/>
                </a:solidFill>
              </a:endParaRPr>
            </a:p>
          </cdr:txBody>
        </cdr:sp>
      </mc:Fallback>
    </mc:AlternateContent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0.80032</cdr:x>
      <cdr:y>0.39524</cdr:y>
    </cdr:from>
    <cdr:to>
      <cdr:x>0.98705</cdr:x>
      <cdr:y>0.46291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16" name="ZoneTexte 3"/>
            <cdr:cNvSpPr txBox="1"/>
          </cdr:nvSpPr>
          <cdr:spPr>
            <a:xfrm xmlns:a="http://schemas.openxmlformats.org/drawingml/2006/main">
              <a:off x="10519764" y="2307205"/>
              <a:ext cx="2454472" cy="3950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20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20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20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  <m:r>
                      <a:rPr lang="fr-FR" sz="20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fr-FR" sz="20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𝑲</m:t>
                    </m:r>
                    <m:sSub>
                      <m:sSubPr>
                        <m:ctrlPr>
                          <a:rPr lang="fr-FR" sz="20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20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𝑬</m:t>
                        </m:r>
                      </m:e>
                      <m:sub>
                        <m:r>
                          <a:rPr lang="fr-FR" sz="20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fr-FR" sz="2000" b="1">
                <a:solidFill>
                  <a:srgbClr val="00B050"/>
                </a:solidFill>
              </a:endParaRPr>
            </a:p>
          </cdr:txBody>
        </cdr:sp>
      </mc:Choice>
      <mc:Fallback xmlns="">
        <cdr:sp macro="" textlink="">
          <cdr:nvSpPr>
            <cdr:cNvPr id="16" name="ZoneTexte 3"/>
            <cdr:cNvSpPr txBox="1"/>
          </cdr:nvSpPr>
          <cdr:spPr>
            <a:xfrm xmlns:a="http://schemas.openxmlformats.org/drawingml/2006/main">
              <a:off x="10519764" y="2307205"/>
              <a:ext cx="2454472" cy="3950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2000" b="1" i="0">
                  <a:solidFill>
                    <a:srgbClr val="00B050"/>
                  </a:solidFill>
                  <a:latin typeface="Cambria Math" panose="02040503050406030204" pitchFamily="18" charset="0"/>
                </a:rPr>
                <a:t>𝑺_</a:t>
              </a:r>
              <a:r>
                <a:rPr lang="fr-FR" sz="2000" b="1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∞=𝑲𝑬_𝟎</a:t>
              </a:r>
              <a:endParaRPr lang="fr-FR" sz="2000" b="1">
                <a:solidFill>
                  <a:srgbClr val="00B05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0.82227</cdr:x>
      <cdr:y>0.59237</cdr:y>
    </cdr:from>
    <cdr:to>
      <cdr:x>0.90554</cdr:x>
      <cdr:y>0.66004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17" name="ZoneTexte 5"/>
            <cdr:cNvSpPr txBox="1"/>
          </cdr:nvSpPr>
          <cdr:spPr>
            <a:xfrm xmlns:a="http://schemas.openxmlformats.org/drawingml/2006/main">
              <a:off x="10808280" y="3457933"/>
              <a:ext cx="1094543" cy="39502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20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20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</m:e>
                      <m:sub>
                        <m:r>
                          <a:rPr lang="fr-FR" sz="20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fr-FR" sz="2000" b="1">
                <a:solidFill>
                  <a:srgbClr val="FF0000"/>
                </a:solidFill>
              </a:endParaRPr>
            </a:p>
          </cdr:txBody>
        </cdr:sp>
      </mc:Choice>
      <mc:Fallback xmlns="">
        <cdr:sp macro="" textlink="">
          <cdr:nvSpPr>
            <cdr:cNvPr id="17" name="ZoneTexte 5"/>
            <cdr:cNvSpPr txBox="1"/>
          </cdr:nvSpPr>
          <cdr:spPr>
            <a:xfrm xmlns:a="http://schemas.openxmlformats.org/drawingml/2006/main">
              <a:off x="10808280" y="3457933"/>
              <a:ext cx="1094543" cy="39502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20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𝑬_𝟎</a:t>
              </a:r>
              <a:endParaRPr lang="fr-FR" sz="2000" b="1">
                <a:solidFill>
                  <a:srgbClr val="FF000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0.11512</cdr:x>
      <cdr:y>0.35207</cdr:y>
    </cdr:from>
    <cdr:to>
      <cdr:x>0.20527</cdr:x>
      <cdr:y>0.41974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4" name="ZoneTexte 3"/>
            <cdr:cNvSpPr txBox="1"/>
          </cdr:nvSpPr>
          <cdr:spPr>
            <a:xfrm xmlns:a="http://schemas.openxmlformats.org/drawingml/2006/main">
              <a:off x="1497968" y="2055190"/>
              <a:ext cx="1173168" cy="39502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20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</a:rPr>
                      <m:t>𝒛</m:t>
                    </m:r>
                    <m:r>
                      <a:rPr lang="fr-FR" sz="20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fr-FR" sz="20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</a:rPr>
                      <m:t>𝟎</m:t>
                    </m:r>
                    <m:r>
                      <a:rPr lang="fr-FR" sz="20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</a:rPr>
                      <m:t>,</m:t>
                    </m:r>
                    <m:r>
                      <a:rPr lang="fr-FR" sz="20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</a:rPr>
                      <m:t>𝟕</m:t>
                    </m:r>
                  </m:oMath>
                </m:oMathPara>
              </a14:m>
              <a:endParaRPr lang="fr-FR" sz="2000" b="1">
                <a:solidFill>
                  <a:srgbClr val="00B050"/>
                </a:solidFill>
              </a:endParaRPr>
            </a:p>
          </cdr:txBody>
        </cdr:sp>
      </mc:Choice>
      <mc:Fallback>
        <cdr:sp macro="" textlink="">
          <cdr:nvSpPr>
            <cdr:cNvPr id="4" name="ZoneTexte 3"/>
            <cdr:cNvSpPr txBox="1"/>
          </cdr:nvSpPr>
          <cdr:spPr>
            <a:xfrm xmlns:a="http://schemas.openxmlformats.org/drawingml/2006/main">
              <a:off x="1497968" y="2055190"/>
              <a:ext cx="1173168" cy="39502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2000" b="1" i="0">
                  <a:solidFill>
                    <a:srgbClr val="00B050"/>
                  </a:solidFill>
                  <a:latin typeface="Cambria Math" panose="02040503050406030204" pitchFamily="18" charset="0"/>
                </a:rPr>
                <a:t>𝒛=𝟎,𝟕</a:t>
              </a:r>
              <a:endParaRPr lang="fr-FR" sz="2000" b="1">
                <a:solidFill>
                  <a:srgbClr val="00B05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0.11275</cdr:x>
      <cdr:y>0.06688</cdr:y>
    </cdr:from>
    <cdr:to>
      <cdr:x>0.2029</cdr:x>
      <cdr:y>0.13455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5" name="ZoneTexte 1"/>
            <cdr:cNvSpPr txBox="1"/>
          </cdr:nvSpPr>
          <cdr:spPr>
            <a:xfrm xmlns:a="http://schemas.openxmlformats.org/drawingml/2006/main">
              <a:off x="1467127" y="390387"/>
              <a:ext cx="1173168" cy="39502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2000" b="1" i="1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𝒛</m:t>
                    </m:r>
                    <m:r>
                      <a:rPr lang="fr-FR" sz="2000" b="1" i="1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fr-FR" sz="2000" b="1" i="1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𝟎</m:t>
                    </m:r>
                    <m:r>
                      <a:rPr lang="fr-FR" sz="2000" b="1" i="1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,</m:t>
                    </m:r>
                    <m:r>
                      <a:rPr lang="fr-FR" sz="2000" b="1" i="1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𝟏</m:t>
                    </m:r>
                  </m:oMath>
                </m:oMathPara>
              </a14:m>
              <a:endParaRPr lang="fr-FR" sz="2000" b="1">
                <a:solidFill>
                  <a:srgbClr val="7030A0"/>
                </a:solidFill>
              </a:endParaRPr>
            </a:p>
          </cdr:txBody>
        </cdr:sp>
      </mc:Choice>
      <mc:Fallback>
        <cdr:sp macro="" textlink="">
          <cdr:nvSpPr>
            <cdr:cNvPr id="5" name="ZoneTexte 1"/>
            <cdr:cNvSpPr txBox="1"/>
          </cdr:nvSpPr>
          <cdr:spPr>
            <a:xfrm xmlns:a="http://schemas.openxmlformats.org/drawingml/2006/main">
              <a:off x="1467127" y="390387"/>
              <a:ext cx="1173168" cy="39502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2000" b="1" i="0">
                  <a:solidFill>
                    <a:srgbClr val="7030A0"/>
                  </a:solidFill>
                  <a:latin typeface="Cambria Math" panose="02040503050406030204" pitchFamily="18" charset="0"/>
                </a:rPr>
                <a:t>𝒛=𝟎,𝟏</a:t>
              </a:r>
              <a:endParaRPr lang="fr-FR" sz="2000" b="1">
                <a:solidFill>
                  <a:srgbClr val="7030A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0.13884</cdr:x>
      <cdr:y>0.48828</cdr:y>
    </cdr:from>
    <cdr:to>
      <cdr:x>0.229</cdr:x>
      <cdr:y>0.55595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6" name="ZoneTexte 1"/>
            <cdr:cNvSpPr txBox="1"/>
          </cdr:nvSpPr>
          <cdr:spPr>
            <a:xfrm xmlns:a="http://schemas.openxmlformats.org/drawingml/2006/main">
              <a:off x="1806713" y="2850321"/>
              <a:ext cx="1173168" cy="39502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2000" b="1" i="1">
                        <a:solidFill>
                          <a:schemeClr val="accent6">
                            <a:lumMod val="60000"/>
                            <a:lumOff val="40000"/>
                          </a:schemeClr>
                        </a:solidFill>
                        <a:latin typeface="Cambria Math" panose="02040503050406030204" pitchFamily="18" charset="0"/>
                      </a:rPr>
                      <m:t>𝒛</m:t>
                    </m:r>
                    <m:r>
                      <a:rPr lang="fr-FR" sz="2000" b="1" i="1">
                        <a:solidFill>
                          <a:schemeClr val="accent6">
                            <a:lumMod val="60000"/>
                            <a:lumOff val="40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fr-FR" sz="2000" b="1" i="1">
                        <a:solidFill>
                          <a:schemeClr val="accent6">
                            <a:lumMod val="60000"/>
                            <a:lumOff val="40000"/>
                          </a:schemeClr>
                        </a:solidFill>
                        <a:latin typeface="Cambria Math" panose="02040503050406030204" pitchFamily="18" charset="0"/>
                      </a:rPr>
                      <m:t>𝟏</m:t>
                    </m:r>
                  </m:oMath>
                </m:oMathPara>
              </a14:m>
              <a:endParaRPr lang="fr-FR" sz="2000" b="1">
                <a:solidFill>
                  <a:schemeClr val="accent6">
                    <a:lumMod val="60000"/>
                    <a:lumOff val="40000"/>
                  </a:schemeClr>
                </a:solidFill>
              </a:endParaRPr>
            </a:p>
          </cdr:txBody>
        </cdr:sp>
      </mc:Choice>
      <mc:Fallback>
        <cdr:sp macro="" textlink="">
          <cdr:nvSpPr>
            <cdr:cNvPr id="6" name="ZoneTexte 1"/>
            <cdr:cNvSpPr txBox="1"/>
          </cdr:nvSpPr>
          <cdr:spPr>
            <a:xfrm xmlns:a="http://schemas.openxmlformats.org/drawingml/2006/main">
              <a:off x="1806713" y="2850321"/>
              <a:ext cx="1173168" cy="39502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2000" b="1" i="0">
                  <a:solidFill>
                    <a:schemeClr val="accent6">
                      <a:lumMod val="60000"/>
                      <a:lumOff val="40000"/>
                    </a:schemeClr>
                  </a:solidFill>
                  <a:latin typeface="Cambria Math" panose="02040503050406030204" pitchFamily="18" charset="0"/>
                </a:rPr>
                <a:t>𝒛=𝟏</a:t>
              </a:r>
              <a:endParaRPr lang="fr-FR" sz="2000" b="1">
                <a:solidFill>
                  <a:schemeClr val="accent6">
                    <a:lumMod val="60000"/>
                    <a:lumOff val="40000"/>
                  </a:schemeClr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0.17831</cdr:x>
      <cdr:y>0.67415</cdr:y>
    </cdr:from>
    <cdr:to>
      <cdr:x>0.26846</cdr:x>
      <cdr:y>0.74182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7" name="ZoneTexte 1"/>
            <cdr:cNvSpPr txBox="1"/>
          </cdr:nvSpPr>
          <cdr:spPr>
            <a:xfrm xmlns:a="http://schemas.openxmlformats.org/drawingml/2006/main">
              <a:off x="2320235" y="3935343"/>
              <a:ext cx="1173168" cy="39502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2000" b="1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𝒛</m:t>
                    </m:r>
                    <m:r>
                      <a:rPr lang="fr-FR" sz="2000" b="1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fr-FR" sz="2000" b="1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𝟓</m:t>
                    </m:r>
                  </m:oMath>
                </m:oMathPara>
              </a14:m>
              <a:endParaRPr lang="fr-FR" sz="2000" b="1">
                <a:solidFill>
                  <a:srgbClr val="002060"/>
                </a:solidFill>
              </a:endParaRPr>
            </a:p>
          </cdr:txBody>
        </cdr:sp>
      </mc:Choice>
      <mc:Fallback>
        <cdr:sp macro="" textlink="">
          <cdr:nvSpPr>
            <cdr:cNvPr id="7" name="ZoneTexte 1"/>
            <cdr:cNvSpPr txBox="1"/>
          </cdr:nvSpPr>
          <cdr:spPr>
            <a:xfrm xmlns:a="http://schemas.openxmlformats.org/drawingml/2006/main">
              <a:off x="2320235" y="3935343"/>
              <a:ext cx="1173168" cy="39502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2000" b="1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𝒛=𝟓</a:t>
              </a:r>
              <a:endParaRPr lang="fr-FR" sz="2000" b="1">
                <a:solidFill>
                  <a:srgbClr val="002060"/>
                </a:solidFill>
              </a:endParaRPr>
            </a:p>
          </cdr:txBody>
        </cdr:sp>
      </mc:Fallback>
    </mc:AlternateContent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44832</xdr:colOff>
      <xdr:row>15</xdr:row>
      <xdr:rowOff>57978</xdr:rowOff>
    </xdr:from>
    <xdr:to>
      <xdr:col>20</xdr:col>
      <xdr:colOff>132523</xdr:colOff>
      <xdr:row>33</xdr:row>
      <xdr:rowOff>143546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173936</xdr:colOff>
      <xdr:row>15</xdr:row>
      <xdr:rowOff>57978</xdr:rowOff>
    </xdr:from>
    <xdr:to>
      <xdr:col>29</xdr:col>
      <xdr:colOff>206858</xdr:colOff>
      <xdr:row>33</xdr:row>
      <xdr:rowOff>130501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472107</xdr:colOff>
      <xdr:row>1</xdr:row>
      <xdr:rowOff>31679</xdr:rowOff>
    </xdr:from>
    <xdr:to>
      <xdr:col>22</xdr:col>
      <xdr:colOff>66260</xdr:colOff>
      <xdr:row>10</xdr:row>
      <xdr:rowOff>115957</xdr:rowOff>
    </xdr:to>
    <xdr:grpSp>
      <xdr:nvGrpSpPr>
        <xdr:cNvPr id="61" name="Groupe 60"/>
        <xdr:cNvGrpSpPr/>
      </xdr:nvGrpSpPr>
      <xdr:grpSpPr>
        <a:xfrm>
          <a:off x="1054813" y="233385"/>
          <a:ext cx="10396623" cy="1809984"/>
          <a:chOff x="969064" y="5193175"/>
          <a:chExt cx="10298588" cy="1789033"/>
        </a:xfrm>
      </xdr:grpSpPr>
      <xdr:grpSp>
        <xdr:nvGrpSpPr>
          <xdr:cNvPr id="10" name="Groupe 9"/>
          <xdr:cNvGrpSpPr/>
        </xdr:nvGrpSpPr>
        <xdr:grpSpPr>
          <a:xfrm>
            <a:off x="969064" y="5193175"/>
            <a:ext cx="10149317" cy="1490892"/>
            <a:chOff x="679173" y="5052370"/>
            <a:chExt cx="10149317" cy="1490892"/>
          </a:xfrm>
        </xdr:grpSpPr>
        <xdr:grpSp>
          <xdr:nvGrpSpPr>
            <xdr:cNvPr id="11" name="Groupe 10"/>
            <xdr:cNvGrpSpPr/>
          </xdr:nvGrpSpPr>
          <xdr:grpSpPr>
            <a:xfrm>
              <a:off x="679173" y="5309152"/>
              <a:ext cx="8272434" cy="1234110"/>
              <a:chOff x="480390" y="5259456"/>
              <a:chExt cx="8272434" cy="1234110"/>
            </a:xfrm>
          </xdr:grpSpPr>
          <xdr:grpSp>
            <xdr:nvGrpSpPr>
              <xdr:cNvPr id="14" name="Groupe 13"/>
              <xdr:cNvGrpSpPr/>
            </xdr:nvGrpSpPr>
            <xdr:grpSpPr>
              <a:xfrm>
                <a:off x="5183018" y="5390690"/>
                <a:ext cx="3569806" cy="910654"/>
                <a:chOff x="5116757" y="4264255"/>
                <a:chExt cx="3569806" cy="910654"/>
              </a:xfrm>
            </xdr:grpSpPr>
            <xdr:grpSp>
              <xdr:nvGrpSpPr>
                <xdr:cNvPr id="48" name="Groupe 47"/>
                <xdr:cNvGrpSpPr/>
              </xdr:nvGrpSpPr>
              <xdr:grpSpPr>
                <a:xfrm>
                  <a:off x="5870476" y="4264255"/>
                  <a:ext cx="2120347" cy="910654"/>
                  <a:chOff x="5787649" y="4545863"/>
                  <a:chExt cx="2120347" cy="910654"/>
                </a:xfrm>
              </xdr:grpSpPr>
              <xdr:sp macro="" textlink="">
                <xdr:nvSpPr>
                  <xdr:cNvPr id="51" name="Rectangle 50"/>
                  <xdr:cNvSpPr/>
                </xdr:nvSpPr>
                <xdr:spPr>
                  <a:xfrm>
                    <a:off x="5787649" y="4545863"/>
                    <a:ext cx="2120347" cy="844824"/>
                  </a:xfrm>
                  <a:prstGeom prst="rect">
                    <a:avLst/>
                  </a:prstGeom>
                  <a:solidFill>
                    <a:schemeClr val="bg1"/>
                  </a:solidFill>
                  <a:ln>
                    <a:solidFill>
                      <a:sysClr val="windowText" lastClr="00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fr-FR" sz="1100"/>
                  </a:p>
                </xdr:txBody>
              </xdr:sp>
              <mc:AlternateContent xmlns:mc="http://schemas.openxmlformats.org/markup-compatibility/2006" xmlns:a14="http://schemas.microsoft.com/office/drawing/2010/main">
                <mc:Choice Requires="a14">
                  <xdr:sp macro="" textlink="">
                    <xdr:nvSpPr>
                      <xdr:cNvPr id="52" name="ZoneTexte 51"/>
                      <xdr:cNvSpPr txBox="1"/>
                    </xdr:nvSpPr>
                    <xdr:spPr>
                      <a:xfrm>
                        <a:off x="6118841" y="4586843"/>
                        <a:ext cx="1391477" cy="869674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pPr/>
                        <a14:m>
                          <m:oMathPara xmlns:m="http://schemas.openxmlformats.org/officeDocument/2006/math">
                            <m:oMathParaPr>
                              <m:jc m:val="centerGroup"/>
                            </m:oMathParaPr>
                            <m:oMath xmlns:m="http://schemas.openxmlformats.org/officeDocument/2006/math">
                              <m:f>
                                <m:fPr>
                                  <m:ctrlPr>
                                    <a:rPr lang="fr-FR" sz="1600" b="1" i="1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fPr>
                                <m:num>
                                  <m:r>
                                    <a:rPr lang="fr-FR" sz="1600" b="1" i="1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𝑲</m:t>
                                  </m:r>
                                </m:num>
                                <m:den>
                                  <m:r>
                                    <a:rPr lang="fr-FR" sz="1600" b="1" i="1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𝟏</m:t>
                                  </m:r>
                                  <m:r>
                                    <a:rPr lang="fr-FR" sz="1600" b="1" i="1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+</m:t>
                                  </m:r>
                                  <m:f>
                                    <m:fPr>
                                      <m:ctrlPr>
                                        <a:rPr lang="fr-FR" sz="1600" b="1" i="1">
                                          <a:solidFill>
                                            <a:schemeClr val="dk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fPr>
                                    <m:num>
                                      <m:r>
                                        <a:rPr lang="fr-FR" sz="1600" b="1" i="1">
                                          <a:solidFill>
                                            <a:schemeClr val="dk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𝟐</m:t>
                                      </m:r>
                                      <m:r>
                                        <a:rPr lang="fr-FR" sz="1600" b="1" i="1">
                                          <a:solidFill>
                                            <a:schemeClr val="dk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𝒛</m:t>
                                      </m:r>
                                    </m:num>
                                    <m:den>
                                      <m:sSub>
                                        <m:sSubPr>
                                          <m:ctrlPr>
                                            <a:rPr lang="fr-FR" sz="1600" b="1" i="1">
                                              <a:solidFill>
                                                <a:schemeClr val="dk1"/>
                                              </a:solidFill>
                                              <a:effectLst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</m:ctrlPr>
                                        </m:sSubPr>
                                        <m:e>
                                          <m:r>
                                            <a:rPr lang="fr-FR" sz="1600" b="1" i="1">
                                              <a:solidFill>
                                                <a:schemeClr val="dk1"/>
                                              </a:solidFill>
                                              <a:effectLst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𝝎</m:t>
                                          </m:r>
                                        </m:e>
                                        <m:sub>
                                          <m:r>
                                            <a:rPr lang="fr-FR" sz="1600" b="1" i="1">
                                              <a:solidFill>
                                                <a:schemeClr val="dk1"/>
                                              </a:solidFill>
                                              <a:effectLst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𝟎</m:t>
                                          </m:r>
                                        </m:sub>
                                      </m:sSub>
                                    </m:den>
                                  </m:f>
                                  <m:r>
                                    <a:rPr lang="fr-FR" sz="1600" b="1" i="1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𝒑</m:t>
                                  </m:r>
                                  <m:r>
                                    <a:rPr lang="fr-FR" sz="1600" b="1" i="1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+</m:t>
                                  </m:r>
                                  <m:f>
                                    <m:fPr>
                                      <m:ctrlPr>
                                        <a:rPr lang="fr-FR" sz="1600" b="1" i="1">
                                          <a:solidFill>
                                            <a:schemeClr val="dk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fPr>
                                    <m:num>
                                      <m:sSup>
                                        <m:sSupPr>
                                          <m:ctrlPr>
                                            <a:rPr lang="fr-FR" sz="1600" b="1" i="1">
                                              <a:solidFill>
                                                <a:schemeClr val="dk1"/>
                                              </a:solidFill>
                                              <a:effectLst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</m:ctrlPr>
                                        </m:sSupPr>
                                        <m:e>
                                          <m:r>
                                            <a:rPr lang="fr-FR" sz="1600" b="1" i="1">
                                              <a:solidFill>
                                                <a:schemeClr val="dk1"/>
                                              </a:solidFill>
                                              <a:effectLst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𝒑</m:t>
                                          </m:r>
                                        </m:e>
                                        <m:sup>
                                          <m:r>
                                            <a:rPr lang="fr-FR" sz="1600" b="1" i="1">
                                              <a:solidFill>
                                                <a:schemeClr val="dk1"/>
                                              </a:solidFill>
                                              <a:effectLst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𝟐</m:t>
                                          </m:r>
                                        </m:sup>
                                      </m:sSup>
                                    </m:num>
                                    <m:den>
                                      <m:sSubSup>
                                        <m:sSubSupPr>
                                          <m:ctrlPr>
                                            <a:rPr lang="fr-FR" sz="1600" b="1" i="1">
                                              <a:solidFill>
                                                <a:schemeClr val="dk1"/>
                                              </a:solidFill>
                                              <a:effectLst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</m:ctrlPr>
                                        </m:sSubSupPr>
                                        <m:e>
                                          <m:r>
                                            <a:rPr lang="fr-FR" sz="1600" b="1" i="1">
                                              <a:solidFill>
                                                <a:schemeClr val="dk1"/>
                                              </a:solidFill>
                                              <a:effectLst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𝝎</m:t>
                                          </m:r>
                                        </m:e>
                                        <m:sub>
                                          <m:r>
                                            <a:rPr lang="fr-FR" sz="1600" b="1" i="1">
                                              <a:solidFill>
                                                <a:schemeClr val="dk1"/>
                                              </a:solidFill>
                                              <a:effectLst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𝟎</m:t>
                                          </m:r>
                                        </m:sub>
                                        <m:sup>
                                          <m:r>
                                            <a:rPr lang="fr-FR" sz="1600" b="1" i="1">
                                              <a:solidFill>
                                                <a:schemeClr val="dk1"/>
                                              </a:solidFill>
                                              <a:effectLst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𝟐</m:t>
                                          </m:r>
                                        </m:sup>
                                      </m:sSubSup>
                                    </m:den>
                                  </m:f>
                                </m:den>
                              </m:f>
                            </m:oMath>
                          </m:oMathPara>
                        </a14:m>
                        <a:endParaRPr lang="fr-FR" sz="1600" b="1"/>
                      </a:p>
                    </xdr:txBody>
                  </xdr:sp>
                </mc:Choice>
                <mc:Fallback xmlns="">
                  <xdr:sp macro="" textlink="">
                    <xdr:nvSpPr>
                      <xdr:cNvPr id="52" name="ZoneTexte 51"/>
                      <xdr:cNvSpPr txBox="1"/>
                    </xdr:nvSpPr>
                    <xdr:spPr>
                      <a:xfrm>
                        <a:off x="6118841" y="4586843"/>
                        <a:ext cx="1391477" cy="869674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pPr/>
                        <a:r>
                          <a:rPr lang="fr-FR" sz="1600" b="1" i="0">
                            <a:solidFill>
                              <a:schemeClr val="dk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𝑲/(𝟏+𝟐𝒛/𝝎_𝟎  𝒑+𝒑^𝟐/(𝝎_𝟎^𝟐 ))</a:t>
                        </a:r>
                        <a:endParaRPr lang="fr-FR" sz="1600" b="1"/>
                      </a:p>
                    </xdr:txBody>
                  </xdr:sp>
                </mc:Fallback>
              </mc:AlternateContent>
            </xdr:grpSp>
            <xdr:cxnSp macro="">
              <xdr:nvCxnSpPr>
                <xdr:cNvPr id="49" name="Connecteur droit 48"/>
                <xdr:cNvCxnSpPr>
                  <a:endCxn id="51" idx="1"/>
                </xdr:cNvCxnSpPr>
              </xdr:nvCxnSpPr>
              <xdr:spPr>
                <a:xfrm flipV="1">
                  <a:off x="5116757" y="4686668"/>
                  <a:ext cx="753719" cy="8281"/>
                </a:xfrm>
                <a:prstGeom prst="line">
                  <a:avLst/>
                </a:prstGeom>
                <a:ln w="285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0" name="Connecteur droit 49"/>
                <xdr:cNvCxnSpPr>
                  <a:stCxn id="51" idx="3"/>
                </xdr:cNvCxnSpPr>
              </xdr:nvCxnSpPr>
              <xdr:spPr>
                <a:xfrm>
                  <a:off x="7990824" y="4686668"/>
                  <a:ext cx="695739" cy="8281"/>
                </a:xfrm>
                <a:prstGeom prst="line">
                  <a:avLst/>
                </a:prstGeom>
                <a:ln w="285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5" name="Groupe 14"/>
              <xdr:cNvGrpSpPr/>
            </xdr:nvGrpSpPr>
            <xdr:grpSpPr>
              <a:xfrm>
                <a:off x="480390" y="5259456"/>
                <a:ext cx="4340088" cy="1234110"/>
                <a:chOff x="1234108" y="5507934"/>
                <a:chExt cx="4340088" cy="1234110"/>
              </a:xfrm>
            </xdr:grpSpPr>
            <xdr:grpSp>
              <xdr:nvGrpSpPr>
                <xdr:cNvPr id="17" name="Groupe 16"/>
                <xdr:cNvGrpSpPr/>
              </xdr:nvGrpSpPr>
              <xdr:grpSpPr>
                <a:xfrm>
                  <a:off x="1234108" y="5507934"/>
                  <a:ext cx="4340088" cy="1234110"/>
                  <a:chOff x="1234108" y="5507934"/>
                  <a:chExt cx="4340088" cy="1234110"/>
                </a:xfrm>
              </xdr:grpSpPr>
              <mc:AlternateContent xmlns:mc="http://schemas.openxmlformats.org/markup-compatibility/2006" xmlns:a14="http://schemas.microsoft.com/office/drawing/2010/main">
                <mc:Choice Requires="a14">
                  <xdr:sp macro="" textlink="">
                    <xdr:nvSpPr>
                      <xdr:cNvPr id="22" name="ZoneTexte 21"/>
                      <xdr:cNvSpPr txBox="1"/>
                    </xdr:nvSpPr>
                    <xdr:spPr>
                      <a:xfrm>
                        <a:off x="1797325" y="5665305"/>
                        <a:ext cx="298174" cy="347870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pPr/>
                        <a14:m>
                          <m:oMathPara xmlns:m="http://schemas.openxmlformats.org/officeDocument/2006/math">
                            <m:oMathParaPr>
                              <m:jc m:val="centerGroup"/>
                            </m:oMathParaPr>
                            <m:oMath xmlns:m="http://schemas.openxmlformats.org/officeDocument/2006/math">
                              <m:r>
                                <a:rPr lang="fr-FR" sz="1600" b="0" i="1">
                                  <a:latin typeface="Cambria Math" panose="02040503050406030204" pitchFamily="18" charset="0"/>
                                </a:rPr>
                                <m:t>+</m:t>
                              </m:r>
                            </m:oMath>
                          </m:oMathPara>
                        </a14:m>
                        <a:endParaRPr lang="fr-FR" sz="1600"/>
                      </a:p>
                    </xdr:txBody>
                  </xdr:sp>
                </mc:Choice>
                <mc:Fallback xmlns="">
                  <xdr:sp macro="" textlink="">
                    <xdr:nvSpPr>
                      <xdr:cNvPr id="22" name="ZoneTexte 21"/>
                      <xdr:cNvSpPr txBox="1"/>
                    </xdr:nvSpPr>
                    <xdr:spPr>
                      <a:xfrm>
                        <a:off x="1797325" y="5665305"/>
                        <a:ext cx="298174" cy="347870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pPr/>
                        <a:r>
                          <a:rPr lang="fr-FR" sz="1600" b="0" i="0">
                            <a:latin typeface="Cambria Math" panose="02040503050406030204" pitchFamily="18" charset="0"/>
                          </a:rPr>
                          <a:t>+</a:t>
                        </a:r>
                        <a:endParaRPr lang="fr-FR" sz="1600"/>
                      </a:p>
                    </xdr:txBody>
                  </xdr:sp>
                </mc:Fallback>
              </mc:AlternateContent>
              <xdr:grpSp>
                <xdr:nvGrpSpPr>
                  <xdr:cNvPr id="23" name="Groupe 22"/>
                  <xdr:cNvGrpSpPr/>
                </xdr:nvGrpSpPr>
                <xdr:grpSpPr>
                  <a:xfrm>
                    <a:off x="1234108" y="5507934"/>
                    <a:ext cx="4340088" cy="1234110"/>
                    <a:chOff x="1234108" y="5507934"/>
                    <a:chExt cx="4340088" cy="1234110"/>
                  </a:xfrm>
                </xdr:grpSpPr>
                <xdr:grpSp>
                  <xdr:nvGrpSpPr>
                    <xdr:cNvPr id="24" name="Groupe 23"/>
                    <xdr:cNvGrpSpPr/>
                  </xdr:nvGrpSpPr>
                  <xdr:grpSpPr>
                    <a:xfrm>
                      <a:off x="1234108" y="5507934"/>
                      <a:ext cx="4340088" cy="1234110"/>
                      <a:chOff x="1234108" y="5507934"/>
                      <a:chExt cx="4340088" cy="1234110"/>
                    </a:xfrm>
                  </xdr:grpSpPr>
                  <xdr:grpSp>
                    <xdr:nvGrpSpPr>
                      <xdr:cNvPr id="26" name="Groupe 25"/>
                      <xdr:cNvGrpSpPr/>
                    </xdr:nvGrpSpPr>
                    <xdr:grpSpPr>
                      <a:xfrm>
                        <a:off x="1234108" y="5507934"/>
                        <a:ext cx="4340088" cy="1234110"/>
                        <a:chOff x="1234108" y="5507934"/>
                        <a:chExt cx="4340088" cy="1234110"/>
                      </a:xfrm>
                    </xdr:grpSpPr>
                    <xdr:cxnSp macro="">
                      <xdr:nvCxnSpPr>
                        <xdr:cNvPr id="28" name="Connecteur droit 27"/>
                        <xdr:cNvCxnSpPr>
                          <a:stCxn id="39" idx="3"/>
                        </xdr:cNvCxnSpPr>
                      </xdr:nvCxnSpPr>
                      <xdr:spPr>
                        <a:xfrm flipV="1">
                          <a:off x="3950805" y="6543261"/>
                          <a:ext cx="1225825" cy="4142"/>
                        </a:xfrm>
                        <a:prstGeom prst="line">
                          <a:avLst/>
                        </a:prstGeom>
                        <a:ln w="28575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grpSp>
                      <xdr:nvGrpSpPr>
                        <xdr:cNvPr id="29" name="Groupe 28"/>
                        <xdr:cNvGrpSpPr/>
                      </xdr:nvGrpSpPr>
                      <xdr:grpSpPr>
                        <a:xfrm>
                          <a:off x="1234108" y="5507934"/>
                          <a:ext cx="4340088" cy="1234110"/>
                          <a:chOff x="1234108" y="5507934"/>
                          <a:chExt cx="4340088" cy="1234110"/>
                        </a:xfrm>
                      </xdr:grpSpPr>
                      <xdr:grpSp>
                        <xdr:nvGrpSpPr>
                          <xdr:cNvPr id="30" name="Groupe 29"/>
                          <xdr:cNvGrpSpPr/>
                        </xdr:nvGrpSpPr>
                        <xdr:grpSpPr>
                          <a:xfrm>
                            <a:off x="1234108" y="5507934"/>
                            <a:ext cx="4340088" cy="1234110"/>
                            <a:chOff x="1234108" y="5507934"/>
                            <a:chExt cx="4340088" cy="1234110"/>
                          </a:xfrm>
                        </xdr:grpSpPr>
                        <xdr:cxnSp macro="">
                          <xdr:nvCxnSpPr>
                            <xdr:cNvPr id="33" name="Connecteur droit 32"/>
                            <xdr:cNvCxnSpPr>
                              <a:stCxn id="42" idx="1"/>
                              <a:endCxn id="42" idx="5"/>
                            </xdr:cNvCxnSpPr>
                          </xdr:nvCxnSpPr>
                          <xdr:spPr>
                            <a:xfrm>
                              <a:off x="1913354" y="5633251"/>
                              <a:ext cx="480248" cy="445108"/>
                            </a:xfrm>
                            <a:prstGeom prst="line">
                              <a:avLst/>
                            </a:prstGeom>
                            <a:ln w="28575">
                              <a:solidFill>
                                <a:sysClr val="windowText" lastClr="000000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34" name="Connecteur droit 33"/>
                            <xdr:cNvCxnSpPr>
                              <a:stCxn id="42" idx="3"/>
                              <a:endCxn id="42" idx="7"/>
                            </xdr:cNvCxnSpPr>
                          </xdr:nvCxnSpPr>
                          <xdr:spPr>
                            <a:xfrm flipV="1">
                              <a:off x="1913354" y="5633251"/>
                              <a:ext cx="480248" cy="445108"/>
                            </a:xfrm>
                            <a:prstGeom prst="line">
                              <a:avLst/>
                            </a:prstGeom>
                            <a:ln w="28575">
                              <a:solidFill>
                                <a:sysClr val="windowText" lastClr="000000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grpSp>
                          <xdr:nvGrpSpPr>
                            <xdr:cNvPr id="35" name="Groupe 34"/>
                            <xdr:cNvGrpSpPr/>
                          </xdr:nvGrpSpPr>
                          <xdr:grpSpPr>
                            <a:xfrm>
                              <a:off x="1234108" y="5507934"/>
                              <a:ext cx="4340088" cy="1234110"/>
                              <a:chOff x="1234108" y="5507934"/>
                              <a:chExt cx="4340088" cy="1234110"/>
                            </a:xfrm>
                          </xdr:grpSpPr>
                          <xdr:grpSp>
                            <xdr:nvGrpSpPr>
                              <xdr:cNvPr id="36" name="Groupe 35"/>
                              <xdr:cNvGrpSpPr/>
                            </xdr:nvGrpSpPr>
                            <xdr:grpSpPr>
                              <a:xfrm>
                                <a:off x="1813891" y="5507934"/>
                                <a:ext cx="3760305" cy="1234110"/>
                                <a:chOff x="1813891" y="5532782"/>
                                <a:chExt cx="3760305" cy="1234110"/>
                              </a:xfrm>
                            </xdr:grpSpPr>
                            <xdr:grpSp>
                              <xdr:nvGrpSpPr>
                                <xdr:cNvPr id="38" name="Groupe 37"/>
                                <xdr:cNvGrpSpPr/>
                              </xdr:nvGrpSpPr>
                              <xdr:grpSpPr>
                                <a:xfrm>
                                  <a:off x="1813891" y="5532782"/>
                                  <a:ext cx="3760305" cy="662610"/>
                                  <a:chOff x="1813891" y="5532782"/>
                                  <a:chExt cx="3760305" cy="662610"/>
                                </a:xfrm>
                              </xdr:grpSpPr>
                              <xdr:grpSp>
                                <xdr:nvGrpSpPr>
                                  <xdr:cNvPr id="41" name="Groupe 40"/>
                                  <xdr:cNvGrpSpPr/>
                                </xdr:nvGrpSpPr>
                                <xdr:grpSpPr>
                                  <a:xfrm>
                                    <a:off x="2493065" y="5532782"/>
                                    <a:ext cx="3081131" cy="662609"/>
                                    <a:chOff x="1731066" y="5574196"/>
                                    <a:chExt cx="3081131" cy="662609"/>
                                  </a:xfrm>
                                </xdr:grpSpPr>
                                <xdr:grpSp>
                                  <xdr:nvGrpSpPr>
                                    <xdr:cNvPr id="43" name="Groupe 42"/>
                                    <xdr:cNvGrpSpPr/>
                                  </xdr:nvGrpSpPr>
                                  <xdr:grpSpPr>
                                    <a:xfrm>
                                      <a:off x="2948610" y="5574196"/>
                                      <a:ext cx="1176131" cy="662609"/>
                                      <a:chOff x="2865783" y="5855804"/>
                                      <a:chExt cx="1176131" cy="662609"/>
                                    </a:xfrm>
                                  </xdr:grpSpPr>
                                  <xdr:sp macro="" textlink="">
                                    <xdr:nvSpPr>
                                      <xdr:cNvPr id="46" name="Rectangle 45"/>
                                      <xdr:cNvSpPr/>
                                    </xdr:nvSpPr>
                                    <xdr:spPr>
                                      <a:xfrm>
                                        <a:off x="2865783" y="5888935"/>
                                        <a:ext cx="1176131" cy="629478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chemeClr val="bg1"/>
                                      </a:solidFill>
                                      <a:ln>
                                        <a:solidFill>
                                          <a:sysClr val="windowText" lastClr="000000"/>
                                        </a:solidFill>
                                      </a:ln>
                                    </xdr:spPr>
                                    <xdr:style>
                                      <a:lnRef idx="2">
                                        <a:schemeClr val="accent1">
                                          <a:shade val="50000"/>
                                        </a:schemeClr>
                                      </a:lnRef>
                                      <a:fillRef idx="1">
                                        <a:schemeClr val="accent1"/>
                                      </a:fillRef>
                                      <a:effectRef idx="0">
                                        <a:schemeClr val="accent1"/>
                                      </a:effectRef>
                                      <a:fontRef idx="minor">
                                        <a:schemeClr val="lt1"/>
                                      </a:fontRef>
                                    </xdr:style>
                                    <xdr:txBody>
                                      <a:bodyPr vertOverflow="clip" horzOverflow="clip" rtlCol="0" anchor="t"/>
                                      <a:lstStyle/>
                                      <a:p>
                                        <a:pPr algn="l"/>
                                        <a:endParaRPr lang="fr-FR" sz="1100"/>
                                      </a:p>
                                    </xdr:txBody>
                                  </xdr:sp>
                                  <mc:AlternateContent xmlns:mc="http://schemas.openxmlformats.org/markup-compatibility/2006" xmlns:a14="http://schemas.microsoft.com/office/drawing/2010/main">
                                    <mc:Choice Requires="a14">
                                      <xdr:sp macro="" textlink="">
                                        <xdr:nvSpPr>
                                          <xdr:cNvPr id="47" name="ZoneTexte 46"/>
                                          <xdr:cNvSpPr txBox="1"/>
                                        </xdr:nvSpPr>
                                        <xdr:spPr>
                                          <a:xfrm>
                                            <a:off x="2915479" y="5855804"/>
                                            <a:ext cx="1060174" cy="654325"/>
                                          </a:xfrm>
                                          <a:prstGeom prst="rect">
                                            <a:avLst/>
                                          </a:prstGeom>
                                          <a:noFill/>
                                          <a:ln w="9525" cmpd="sng">
                                            <a:noFill/>
                                          </a:ln>
                                        </xdr:spPr>
                                        <xdr:style>
                                          <a:lnRef idx="0">
                                            <a:scrgbClr r="0" g="0" b="0"/>
                                          </a:lnRef>
                                          <a:fillRef idx="0">
                                            <a:scrgbClr r="0" g="0" b="0"/>
                                          </a:fillRef>
                                          <a:effectRef idx="0">
                                            <a:scrgbClr r="0" g="0" b="0"/>
                                          </a:effectRef>
                                          <a:fontRef idx="minor">
                                            <a:schemeClr val="dk1"/>
                                          </a:fontRef>
                                        </xdr:style>
                                        <xdr:txBody>
                                          <a:bodyPr vertOverflow="clip" horzOverflow="clip" wrap="square" rtlCol="0" anchor="t"/>
                                          <a:lstStyle/>
                                          <a:p>
                                            <a:pPr/>
                                            <a14:m>
                                              <m:oMathPara xmlns:m="http://schemas.openxmlformats.org/officeDocument/2006/math">
                                                <m:oMathParaPr>
                                                  <m:jc m:val="centerGroup"/>
                                                </m:oMathParaPr>
                                                <m:oMath xmlns:m="http://schemas.openxmlformats.org/officeDocument/2006/math">
                                                  <m:f>
                                                    <m:fPr>
                                                      <m:ctrlPr>
                                                        <a:rPr lang="fr-FR" sz="1000" b="1" i="1">
                                                          <a:solidFill>
                                                            <a:schemeClr val="dk1"/>
                                                          </a:solidFill>
                                                          <a:effectLst/>
                                                          <a:latin typeface="Cambria Math" panose="02040503050406030204" pitchFamily="18" charset="0"/>
                                                          <a:ea typeface="+mn-ea"/>
                                                          <a:cs typeface="+mn-cs"/>
                                                        </a:rPr>
                                                      </m:ctrlPr>
                                                    </m:fPr>
                                                    <m:num>
                                                      <m:sSup>
                                                        <m:sSupPr>
                                                          <m:ctrlPr>
                                                            <a:rPr lang="fr-FR" sz="1000" b="1" i="1">
                                                              <a:solidFill>
                                                                <a:schemeClr val="dk1"/>
                                                              </a:solidFill>
                                                              <a:effectLst/>
                                                              <a:latin typeface="Cambria Math" panose="02040503050406030204" pitchFamily="18" charset="0"/>
                                                              <a:ea typeface="+mn-ea"/>
                                                              <a:cs typeface="+mn-cs"/>
                                                            </a:rPr>
                                                          </m:ctrlPr>
                                                        </m:sSupPr>
                                                        <m:e>
                                                          <m:r>
                                                            <a:rPr lang="fr-FR" sz="1000" b="1" i="1">
                                                              <a:solidFill>
                                                                <a:schemeClr val="dk1"/>
                                                              </a:solidFill>
                                                              <a:effectLst/>
                                                              <a:latin typeface="Cambria Math" panose="02040503050406030204" pitchFamily="18" charset="0"/>
                                                              <a:ea typeface="+mn-ea"/>
                                                              <a:cs typeface="+mn-cs"/>
                                                            </a:rPr>
                                                            <m:t>𝑲</m:t>
                                                          </m:r>
                                                        </m:e>
                                                        <m:sup>
                                                          <m:r>
                                                            <a:rPr lang="fr-FR" sz="1000" b="1" i="1">
                                                              <a:solidFill>
                                                                <a:schemeClr val="dk1"/>
                                                              </a:solidFill>
                                                              <a:effectLst/>
                                                              <a:latin typeface="Cambria Math" panose="02040503050406030204" pitchFamily="18" charset="0"/>
                                                              <a:ea typeface="+mn-ea"/>
                                                              <a:cs typeface="+mn-cs"/>
                                                            </a:rPr>
                                                            <m:t>′</m:t>
                                                          </m:r>
                                                        </m:sup>
                                                      </m:sSup>
                                                    </m:num>
                                                    <m:den>
                                                      <m:r>
                                                        <a:rPr lang="fr-FR" sz="1000" b="1" i="1">
                                                          <a:solidFill>
                                                            <a:schemeClr val="dk1"/>
                                                          </a:solidFill>
                                                          <a:effectLst/>
                                                          <a:latin typeface="Cambria Math" panose="02040503050406030204" pitchFamily="18" charset="0"/>
                                                          <a:ea typeface="+mn-ea"/>
                                                          <a:cs typeface="+mn-cs"/>
                                                        </a:rPr>
                                                        <m:t>𝟏</m:t>
                                                      </m:r>
                                                      <m:r>
                                                        <a:rPr lang="fr-FR" sz="1000" b="1" i="1">
                                                          <a:solidFill>
                                                            <a:schemeClr val="dk1"/>
                                                          </a:solidFill>
                                                          <a:effectLst/>
                                                          <a:latin typeface="Cambria Math" panose="02040503050406030204" pitchFamily="18" charset="0"/>
                                                          <a:ea typeface="+mn-ea"/>
                                                          <a:cs typeface="+mn-cs"/>
                                                        </a:rPr>
                                                        <m:t>+</m:t>
                                                      </m:r>
                                                      <m:f>
                                                        <m:fPr>
                                                          <m:ctrlPr>
                                                            <a:rPr lang="fr-FR" sz="1000" b="1" i="1">
                                                              <a:solidFill>
                                                                <a:schemeClr val="dk1"/>
                                                              </a:solidFill>
                                                              <a:effectLst/>
                                                              <a:latin typeface="Cambria Math" panose="02040503050406030204" pitchFamily="18" charset="0"/>
                                                              <a:ea typeface="+mn-ea"/>
                                                              <a:cs typeface="+mn-cs"/>
                                                            </a:rPr>
                                                          </m:ctrlPr>
                                                        </m:fPr>
                                                        <m:num>
                                                          <m:r>
                                                            <a:rPr lang="fr-FR" sz="1000" b="1" i="1">
                                                              <a:solidFill>
                                                                <a:schemeClr val="dk1"/>
                                                              </a:solidFill>
                                                              <a:effectLst/>
                                                              <a:latin typeface="Cambria Math" panose="02040503050406030204" pitchFamily="18" charset="0"/>
                                                              <a:ea typeface="+mn-ea"/>
                                                              <a:cs typeface="+mn-cs"/>
                                                            </a:rPr>
                                                            <m:t>𝟐</m:t>
                                                          </m:r>
                                                          <m:sSup>
                                                            <m:sSupPr>
                                                              <m:ctrlPr>
                                                                <a:rPr lang="fr-FR" sz="1000" b="1" i="1">
                                                                  <a:solidFill>
                                                                    <a:schemeClr val="dk1"/>
                                                                  </a:solidFill>
                                                                  <a:effectLst/>
                                                                  <a:latin typeface="Cambria Math" panose="02040503050406030204" pitchFamily="18" charset="0"/>
                                                                  <a:ea typeface="+mn-ea"/>
                                                                  <a:cs typeface="+mn-cs"/>
                                                                </a:rPr>
                                                              </m:ctrlPr>
                                                            </m:sSupPr>
                                                            <m:e>
                                                              <m:r>
                                                                <a:rPr lang="fr-FR" sz="1000" b="1" i="1">
                                                                  <a:solidFill>
                                                                    <a:schemeClr val="dk1"/>
                                                                  </a:solidFill>
                                                                  <a:effectLst/>
                                                                  <a:latin typeface="Cambria Math" panose="02040503050406030204" pitchFamily="18" charset="0"/>
                                                                  <a:ea typeface="+mn-ea"/>
                                                                  <a:cs typeface="+mn-cs"/>
                                                                </a:rPr>
                                                                <m:t>𝒛</m:t>
                                                              </m:r>
                                                            </m:e>
                                                            <m:sup>
                                                              <m:r>
                                                                <a:rPr lang="fr-FR" sz="1000" b="1" i="1">
                                                                  <a:solidFill>
                                                                    <a:schemeClr val="dk1"/>
                                                                  </a:solidFill>
                                                                  <a:effectLst/>
                                                                  <a:latin typeface="Cambria Math" panose="02040503050406030204" pitchFamily="18" charset="0"/>
                                                                  <a:ea typeface="+mn-ea"/>
                                                                  <a:cs typeface="+mn-cs"/>
                                                                </a:rPr>
                                                                <m:t>′</m:t>
                                                              </m:r>
                                                            </m:sup>
                                                          </m:sSup>
                                                        </m:num>
                                                        <m:den>
                                                          <m:sSubSup>
                                                            <m:sSubSupPr>
                                                              <m:ctrlPr>
                                                                <a:rPr lang="fr-FR" sz="1000" b="1" i="1">
                                                                  <a:solidFill>
                                                                    <a:schemeClr val="dk1"/>
                                                                  </a:solidFill>
                                                                  <a:effectLst/>
                                                                  <a:latin typeface="Cambria Math" panose="02040503050406030204" pitchFamily="18" charset="0"/>
                                                                  <a:ea typeface="+mn-ea"/>
                                                                  <a:cs typeface="+mn-cs"/>
                                                                </a:rPr>
                                                              </m:ctrlPr>
                                                            </m:sSubSupPr>
                                                            <m:e>
                                                              <m:r>
                                                                <a:rPr lang="fr-FR" sz="1000" b="1" i="1">
                                                                  <a:solidFill>
                                                                    <a:schemeClr val="dk1"/>
                                                                  </a:solidFill>
                                                                  <a:effectLst/>
                                                                  <a:latin typeface="Cambria Math" panose="02040503050406030204" pitchFamily="18" charset="0"/>
                                                                  <a:ea typeface="+mn-ea"/>
                                                                  <a:cs typeface="+mn-cs"/>
                                                                </a:rPr>
                                                                <m:t>𝝎</m:t>
                                                              </m:r>
                                                            </m:e>
                                                            <m:sub>
                                                              <m:r>
                                                                <a:rPr lang="fr-FR" sz="1000" b="1" i="1">
                                                                  <a:solidFill>
                                                                    <a:schemeClr val="dk1"/>
                                                                  </a:solidFill>
                                                                  <a:effectLst/>
                                                                  <a:latin typeface="Cambria Math" panose="02040503050406030204" pitchFamily="18" charset="0"/>
                                                                  <a:ea typeface="+mn-ea"/>
                                                                  <a:cs typeface="+mn-cs"/>
                                                                </a:rPr>
                                                                <m:t>𝟎</m:t>
                                                              </m:r>
                                                            </m:sub>
                                                            <m:sup>
                                                              <m:r>
                                                                <a:rPr lang="fr-FR" sz="1000" b="1" i="1">
                                                                  <a:solidFill>
                                                                    <a:schemeClr val="dk1"/>
                                                                  </a:solidFill>
                                                                  <a:effectLst/>
                                                                  <a:latin typeface="Cambria Math" panose="02040503050406030204" pitchFamily="18" charset="0"/>
                                                                  <a:ea typeface="+mn-ea"/>
                                                                  <a:cs typeface="+mn-cs"/>
                                                                </a:rPr>
                                                                <m:t>′</m:t>
                                                              </m:r>
                                                            </m:sup>
                                                          </m:sSubSup>
                                                        </m:den>
                                                      </m:f>
                                                      <m:r>
                                                        <a:rPr lang="fr-FR" sz="1000" b="1" i="1">
                                                          <a:solidFill>
                                                            <a:schemeClr val="dk1"/>
                                                          </a:solidFill>
                                                          <a:effectLst/>
                                                          <a:latin typeface="Cambria Math" panose="02040503050406030204" pitchFamily="18" charset="0"/>
                                                          <a:ea typeface="+mn-ea"/>
                                                          <a:cs typeface="+mn-cs"/>
                                                        </a:rPr>
                                                        <m:t>𝒑</m:t>
                                                      </m:r>
                                                      <m:r>
                                                        <a:rPr lang="fr-FR" sz="1000" b="1" i="1">
                                                          <a:solidFill>
                                                            <a:schemeClr val="dk1"/>
                                                          </a:solidFill>
                                                          <a:effectLst/>
                                                          <a:latin typeface="Cambria Math" panose="02040503050406030204" pitchFamily="18" charset="0"/>
                                                          <a:ea typeface="+mn-ea"/>
                                                          <a:cs typeface="+mn-cs"/>
                                                        </a:rPr>
                                                        <m:t>+</m:t>
                                                      </m:r>
                                                      <m:f>
                                                        <m:fPr>
                                                          <m:ctrlPr>
                                                            <a:rPr lang="fr-FR" sz="1000" b="1" i="1">
                                                              <a:solidFill>
                                                                <a:schemeClr val="dk1"/>
                                                              </a:solidFill>
                                                              <a:effectLst/>
                                                              <a:latin typeface="Cambria Math" panose="02040503050406030204" pitchFamily="18" charset="0"/>
                                                              <a:ea typeface="+mn-ea"/>
                                                              <a:cs typeface="+mn-cs"/>
                                                            </a:rPr>
                                                          </m:ctrlPr>
                                                        </m:fPr>
                                                        <m:num>
                                                          <m:sSup>
                                                            <m:sSupPr>
                                                              <m:ctrlPr>
                                                                <a:rPr lang="fr-FR" sz="1000" b="1" i="1">
                                                                  <a:solidFill>
                                                                    <a:schemeClr val="dk1"/>
                                                                  </a:solidFill>
                                                                  <a:effectLst/>
                                                                  <a:latin typeface="Cambria Math" panose="02040503050406030204" pitchFamily="18" charset="0"/>
                                                                  <a:ea typeface="+mn-ea"/>
                                                                  <a:cs typeface="+mn-cs"/>
                                                                </a:rPr>
                                                              </m:ctrlPr>
                                                            </m:sSupPr>
                                                            <m:e>
                                                              <m:r>
                                                                <a:rPr lang="fr-FR" sz="1000" b="1" i="1">
                                                                  <a:solidFill>
                                                                    <a:schemeClr val="dk1"/>
                                                                  </a:solidFill>
                                                                  <a:effectLst/>
                                                                  <a:latin typeface="Cambria Math" panose="02040503050406030204" pitchFamily="18" charset="0"/>
                                                                  <a:ea typeface="+mn-ea"/>
                                                                  <a:cs typeface="+mn-cs"/>
                                                                </a:rPr>
                                                                <m:t>𝒑</m:t>
                                                              </m:r>
                                                            </m:e>
                                                            <m:sup>
                                                              <m:r>
                                                                <a:rPr lang="fr-FR" sz="1000" b="1" i="1">
                                                                  <a:solidFill>
                                                                    <a:schemeClr val="dk1"/>
                                                                  </a:solidFill>
                                                                  <a:effectLst/>
                                                                  <a:latin typeface="Cambria Math" panose="02040503050406030204" pitchFamily="18" charset="0"/>
                                                                  <a:ea typeface="+mn-ea"/>
                                                                  <a:cs typeface="+mn-cs"/>
                                                                </a:rPr>
                                                                <m:t>𝟐</m:t>
                                                              </m:r>
                                                            </m:sup>
                                                          </m:sSup>
                                                        </m:num>
                                                        <m:den>
                                                          <m:sSup>
                                                            <m:sSupPr>
                                                              <m:ctrlPr>
                                                                <a:rPr lang="fr-FR" sz="1000" b="1" i="1">
                                                                  <a:solidFill>
                                                                    <a:schemeClr val="dk1"/>
                                                                  </a:solidFill>
                                                                  <a:effectLst/>
                                                                  <a:latin typeface="Cambria Math" panose="02040503050406030204" pitchFamily="18" charset="0"/>
                                                                  <a:ea typeface="+mn-ea"/>
                                                                  <a:cs typeface="+mn-cs"/>
                                                                </a:rPr>
                                                              </m:ctrlPr>
                                                            </m:sSupPr>
                                                            <m:e>
                                                              <m:sSubSup>
                                                                <m:sSubSupPr>
                                                                  <m:ctrlPr>
                                                                    <a:rPr lang="fr-FR" sz="1000" b="1" i="1">
                                                                      <a:solidFill>
                                                                        <a:schemeClr val="dk1"/>
                                                                      </a:solidFill>
                                                                      <a:effectLst/>
                                                                      <a:latin typeface="Cambria Math" panose="02040503050406030204" pitchFamily="18" charset="0"/>
                                                                      <a:ea typeface="+mn-ea"/>
                                                                      <a:cs typeface="+mn-cs"/>
                                                                    </a:rPr>
                                                                  </m:ctrlPr>
                                                                </m:sSubSupPr>
                                                                <m:e>
                                                                  <m:r>
                                                                    <a:rPr lang="fr-FR" sz="1000" b="1" i="1">
                                                                      <a:solidFill>
                                                                        <a:schemeClr val="dk1"/>
                                                                      </a:solidFill>
                                                                      <a:effectLst/>
                                                                      <a:latin typeface="Cambria Math" panose="02040503050406030204" pitchFamily="18" charset="0"/>
                                                                      <a:ea typeface="+mn-ea"/>
                                                                      <a:cs typeface="+mn-cs"/>
                                                                    </a:rPr>
                                                                    <m:t>𝝎</m:t>
                                                                  </m:r>
                                                                </m:e>
                                                                <m:sub>
                                                                  <m:r>
                                                                    <a:rPr lang="fr-FR" sz="1000" b="1" i="1">
                                                                      <a:solidFill>
                                                                        <a:schemeClr val="dk1"/>
                                                                      </a:solidFill>
                                                                      <a:effectLst/>
                                                                      <a:latin typeface="Cambria Math" panose="02040503050406030204" pitchFamily="18" charset="0"/>
                                                                      <a:ea typeface="+mn-ea"/>
                                                                      <a:cs typeface="+mn-cs"/>
                                                                    </a:rPr>
                                                                    <m:t>𝟎</m:t>
                                                                  </m:r>
                                                                </m:sub>
                                                                <m:sup>
                                                                  <m:r>
                                                                    <a:rPr lang="fr-FR" sz="1000" b="1" i="1">
                                                                      <a:solidFill>
                                                                        <a:schemeClr val="dk1"/>
                                                                      </a:solidFill>
                                                                      <a:effectLst/>
                                                                      <a:latin typeface="Cambria Math" panose="02040503050406030204" pitchFamily="18" charset="0"/>
                                                                      <a:ea typeface="+mn-ea"/>
                                                                      <a:cs typeface="+mn-cs"/>
                                                                    </a:rPr>
                                                                    <m:t>′</m:t>
                                                                  </m:r>
                                                                </m:sup>
                                                              </m:sSubSup>
                                                            </m:e>
                                                            <m:sup>
                                                              <m:r>
                                                                <a:rPr lang="fr-FR" sz="1000" b="1" i="1">
                                                                  <a:solidFill>
                                                                    <a:schemeClr val="dk1"/>
                                                                  </a:solidFill>
                                                                  <a:effectLst/>
                                                                  <a:latin typeface="Cambria Math" panose="02040503050406030204" pitchFamily="18" charset="0"/>
                                                                  <a:ea typeface="+mn-ea"/>
                                                                  <a:cs typeface="+mn-cs"/>
                                                                </a:rPr>
                                                                <m:t>𝟐</m:t>
                                                              </m:r>
                                                            </m:sup>
                                                          </m:sSup>
                                                        </m:den>
                                                      </m:f>
                                                    </m:den>
                                                  </m:f>
                                                </m:oMath>
                                              </m:oMathPara>
                                            </a14:m>
                                            <a:endParaRPr lang="fr-FR" sz="1600" b="1"/>
                                          </a:p>
                                        </xdr:txBody>
                                      </xdr:sp>
                                    </mc:Choice>
                                    <mc:Fallback xmlns="">
                                      <xdr:sp macro="" textlink="">
                                        <xdr:nvSpPr>
                                          <xdr:cNvPr id="47" name="ZoneTexte 46"/>
                                          <xdr:cNvSpPr txBox="1"/>
                                        </xdr:nvSpPr>
                                        <xdr:spPr>
                                          <a:xfrm>
                                            <a:off x="2915479" y="5855804"/>
                                            <a:ext cx="1060174" cy="654325"/>
                                          </a:xfrm>
                                          <a:prstGeom prst="rect">
                                            <a:avLst/>
                                          </a:prstGeom>
                                          <a:noFill/>
                                          <a:ln w="9525" cmpd="sng">
                                            <a:noFill/>
                                          </a:ln>
                                        </xdr:spPr>
                                        <xdr:style>
                                          <a:lnRef idx="0">
                                            <a:scrgbClr r="0" g="0" b="0"/>
                                          </a:lnRef>
                                          <a:fillRef idx="0">
                                            <a:scrgbClr r="0" g="0" b="0"/>
                                          </a:fillRef>
                                          <a:effectRef idx="0">
                                            <a:scrgbClr r="0" g="0" b="0"/>
                                          </a:effectRef>
                                          <a:fontRef idx="minor">
                                            <a:schemeClr val="dk1"/>
                                          </a:fontRef>
                                        </xdr:style>
                                        <xdr:txBody>
                                          <a:bodyPr vertOverflow="clip" horzOverflow="clip" wrap="square" rtlCol="0" anchor="t"/>
                                          <a:lstStyle/>
                                          <a:p>
                                            <a:pPr/>
                                            <a:r>
                                              <a:rPr lang="fr-FR" sz="1000" b="1" i="0">
                                                <a:solidFill>
                                                  <a:schemeClr val="dk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  <a:t>𝑲^′/(𝟏+(𝟐𝒛^′)/(𝝎_𝟎^′ ) 𝒑+𝒑^𝟐/〖𝝎_𝟎^′〗^𝟐 )</a:t>
                                            </a:r>
                                            <a:endParaRPr lang="fr-FR" sz="1600" b="1"/>
                                          </a:p>
                                        </xdr:txBody>
                                      </xdr:sp>
                                    </mc:Fallback>
                                  </mc:AlternateContent>
                                </xdr:grpSp>
                                <xdr:cxnSp macro="">
                                  <xdr:nvCxnSpPr>
                                    <xdr:cNvPr id="44" name="Connecteur droit 43"/>
                                    <xdr:cNvCxnSpPr>
                                      <a:stCxn id="42" idx="6"/>
                                      <a:endCxn id="19" idx="1"/>
                                    </xdr:cNvCxnSpPr>
                                  </xdr:nvCxnSpPr>
                                  <xdr:spPr>
                                    <a:xfrm>
                                      <a:off x="1731066" y="5922067"/>
                                      <a:ext cx="422413" cy="4141"/>
                                    </a:xfrm>
                                    <a:prstGeom prst="line">
                                      <a:avLst/>
                                    </a:prstGeom>
                                    <a:ln w="28575">
                                      <a:solidFill>
                                        <a:sysClr val="windowText" lastClr="000000"/>
                                      </a:solidFill>
                                    </a:ln>
                                  </xdr:spPr>
                                  <xdr:style>
                                    <a:lnRef idx="1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0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45" name="Connecteur droit 44"/>
                                    <xdr:cNvCxnSpPr>
                                      <a:stCxn id="46" idx="3"/>
                                    </xdr:cNvCxnSpPr>
                                  </xdr:nvCxnSpPr>
                                  <xdr:spPr>
                                    <a:xfrm flipV="1">
                                      <a:off x="4124741" y="5913784"/>
                                      <a:ext cx="687456" cy="8282"/>
                                    </a:xfrm>
                                    <a:prstGeom prst="line">
                                      <a:avLst/>
                                    </a:prstGeom>
                                    <a:ln w="28575">
                                      <a:solidFill>
                                        <a:sysClr val="windowText" lastClr="000000"/>
                                      </a:solidFill>
                                    </a:ln>
                                  </xdr:spPr>
                                  <xdr:style>
                                    <a:lnRef idx="1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0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</xdr:grpSp>
                              <xdr:sp macro="" textlink="">
                                <xdr:nvSpPr>
                                  <xdr:cNvPr id="42" name="Ellipse 41"/>
                                  <xdr:cNvSpPr/>
                                </xdr:nvSpPr>
                                <xdr:spPr>
                                  <a:xfrm>
                                    <a:off x="1813891" y="5565914"/>
                                    <a:ext cx="679174" cy="629478"/>
                                  </a:xfrm>
                                  <a:prstGeom prst="ellipse">
                                    <a:avLst/>
                                  </a:prstGeom>
                                  <a:noFill/>
                                  <a:ln>
                                    <a:solidFill>
                                      <a:schemeClr val="tx1"/>
                                    </a:solidFill>
                                  </a:ln>
                                </xdr:spPr>
                                <xdr:style>
                                  <a:lnRef idx="2">
                                    <a:schemeClr val="accent1">
                                      <a:shade val="50000"/>
                                    </a:schemeClr>
                                  </a:lnRef>
                                  <a:fillRef idx="1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lt1"/>
                                  </a:fontRef>
                                </xdr:style>
                                <xdr:txBody>
                                  <a:bodyPr vertOverflow="clip" horzOverflow="clip" rtlCol="0" anchor="t"/>
                                  <a:lstStyle/>
                                  <a:p>
                                    <a:pPr algn="l"/>
                                    <a:endParaRPr lang="fr-FR" sz="1100"/>
                                  </a:p>
                                </xdr:txBody>
                              </xdr:sp>
                            </xdr:grpSp>
                            <xdr:sp macro="" textlink="">
                              <xdr:nvSpPr>
                                <xdr:cNvPr id="39" name="Rectangle 38"/>
                                <xdr:cNvSpPr/>
                              </xdr:nvSpPr>
                              <xdr:spPr>
                                <a:xfrm>
                                  <a:off x="3544957" y="6377609"/>
                                  <a:ext cx="405848" cy="389283"/>
                                </a:xfrm>
                                <a:prstGeom prst="rect">
                                  <a:avLst/>
                                </a:prstGeom>
                                <a:solidFill>
                                  <a:schemeClr val="bg1"/>
                                </a:solidFill>
                                <a:ln>
                                  <a:solidFill>
                                    <a:sysClr val="windowText" lastClr="000000"/>
                                  </a:solidFill>
                                </a:ln>
                              </xdr:spPr>
                              <xdr:style>
                                <a:lnRef idx="2">
                                  <a:schemeClr val="accent1">
                                    <a:shade val="50000"/>
                                  </a:schemeClr>
                                </a:lnRef>
                                <a:fillRef idx="1">
                                  <a:schemeClr val="accent1"/>
                                </a:fillRef>
                                <a:effectRef idx="0">
                                  <a:schemeClr val="accent1"/>
                                </a:effectRef>
                                <a:fontRef idx="minor">
                                  <a:schemeClr val="lt1"/>
                                </a:fontRef>
                              </xdr:style>
                              <xdr:txBody>
                                <a:bodyPr vertOverflow="clip" horzOverflow="clip" rtlCol="0" anchor="t"/>
                                <a:lstStyle/>
                                <a:p>
                                  <a:pPr algn="l"/>
                                  <a:endParaRPr lang="fr-FR" sz="1100"/>
                                </a:p>
                              </xdr:txBody>
                            </xdr:sp>
                            <mc:AlternateContent xmlns:mc="http://schemas.openxmlformats.org/markup-compatibility/2006" xmlns:a14="http://schemas.microsoft.com/office/drawing/2010/main">
                              <mc:Choice Requires="a14">
                                <xdr:sp macro="" textlink="">
                                  <xdr:nvSpPr>
                                    <xdr:cNvPr id="40" name="ZoneTexte 39"/>
                                    <xdr:cNvSpPr txBox="1"/>
                                  </xdr:nvSpPr>
                                  <xdr:spPr>
                                    <a:xfrm>
                                      <a:off x="3594651" y="6410742"/>
                                      <a:ext cx="298174" cy="347870"/>
                                    </a:xfrm>
                                    <a:prstGeom prst="rect">
                                      <a:avLst/>
                                    </a:prstGeom>
                                    <a:noFill/>
                                    <a:ln w="9525" cmpd="sng">
                                      <a:noFill/>
                                    </a:ln>
                                  </xdr:spPr>
                                  <xdr:style>
                                    <a:lnRef idx="0">
                                      <a:scrgbClr r="0" g="0" b="0"/>
                                    </a:lnRef>
                                    <a:fillRef idx="0">
                                      <a:scrgbClr r="0" g="0" b="0"/>
                                    </a:fillRef>
                                    <a:effectRef idx="0">
                                      <a:scrgbClr r="0" g="0" b="0"/>
                                    </a:effectRef>
                                    <a:fontRef idx="minor">
                                      <a:schemeClr val="dk1"/>
                                    </a:fontRef>
                                  </xdr:style>
                                  <xdr:txBody>
                                    <a:bodyPr vertOverflow="clip" horzOverflow="clip" wrap="square" rtlCol="0" anchor="t"/>
                                    <a:lstStyle/>
                                    <a:p>
                                      <a:pPr/>
                                      <a14:m>
                                        <m:oMathPara xmlns:m="http://schemas.openxmlformats.org/officeDocument/2006/math">
                                          <m:oMathParaPr>
                                            <m:jc m:val="centerGroup"/>
                                          </m:oMathParaPr>
                                          <m:oMath xmlns:m="http://schemas.openxmlformats.org/officeDocument/2006/math">
                                            <m:r>
                                              <a:rPr lang="fr-FR" sz="1600" b="0" i="1">
                                                <a:latin typeface="Cambria Math" panose="02040503050406030204" pitchFamily="18" charset="0"/>
                                              </a:rPr>
                                              <m:t>𝐵</m:t>
                                            </m:r>
                                          </m:oMath>
                                        </m:oMathPara>
                                      </a14:m>
                                      <a:endParaRPr lang="fr-FR" sz="1600"/>
                                    </a:p>
                                  </xdr:txBody>
                                </xdr:sp>
                              </mc:Choice>
                              <mc:Fallback xmlns="">
                                <xdr:sp macro="" textlink="">
                                  <xdr:nvSpPr>
                                    <xdr:cNvPr id="40" name="ZoneTexte 39"/>
                                    <xdr:cNvSpPr txBox="1"/>
                                  </xdr:nvSpPr>
                                  <xdr:spPr>
                                    <a:xfrm>
                                      <a:off x="3594651" y="6410742"/>
                                      <a:ext cx="298174" cy="347870"/>
                                    </a:xfrm>
                                    <a:prstGeom prst="rect">
                                      <a:avLst/>
                                    </a:prstGeom>
                                    <a:noFill/>
                                    <a:ln w="9525" cmpd="sng">
                                      <a:noFill/>
                                    </a:ln>
                                  </xdr:spPr>
                                  <xdr:style>
                                    <a:lnRef idx="0">
                                      <a:scrgbClr r="0" g="0" b="0"/>
                                    </a:lnRef>
                                    <a:fillRef idx="0">
                                      <a:scrgbClr r="0" g="0" b="0"/>
                                    </a:fillRef>
                                    <a:effectRef idx="0">
                                      <a:scrgbClr r="0" g="0" b="0"/>
                                    </a:effectRef>
                                    <a:fontRef idx="minor">
                                      <a:schemeClr val="dk1"/>
                                    </a:fontRef>
                                  </xdr:style>
                                  <xdr:txBody>
                                    <a:bodyPr vertOverflow="clip" horzOverflow="clip" wrap="square" rtlCol="0" anchor="t"/>
                                    <a:lstStyle/>
                                    <a:p>
                                      <a:pPr/>
                                      <a:r>
                                        <a:rPr lang="fr-FR" sz="1600" b="0" i="0">
                                          <a:latin typeface="Cambria Math" panose="02040503050406030204" pitchFamily="18" charset="0"/>
                                        </a:rPr>
                                        <a:t>𝐵</a:t>
                                      </a:r>
                                      <a:endParaRPr lang="fr-FR" sz="1600"/>
                                    </a:p>
                                  </xdr:txBody>
                                </xdr:sp>
                              </mc:Fallback>
                            </mc:AlternateContent>
                          </xdr:grpSp>
                          <xdr:cxnSp macro="">
                            <xdr:nvCxnSpPr>
                              <xdr:cNvPr id="37" name="Connecteur droit 36"/>
                              <xdr:cNvCxnSpPr>
                                <a:endCxn id="42" idx="2"/>
                              </xdr:cNvCxnSpPr>
                            </xdr:nvCxnSpPr>
                            <xdr:spPr>
                              <a:xfrm flipV="1">
                                <a:off x="1234108" y="5855805"/>
                                <a:ext cx="579783" cy="4"/>
                              </a:xfrm>
                              <a:prstGeom prst="line">
                                <a:avLst/>
                              </a:prstGeom>
                              <a:ln w="28575">
                                <a:solidFill>
                                  <a:sysClr val="windowText" lastClr="000000"/>
                                </a:solidFill>
                              </a:ln>
                            </xdr:spPr>
                            <xdr:style>
                              <a:lnRef idx="1">
                                <a:schemeClr val="accent1"/>
                              </a:lnRef>
                              <a:fillRef idx="0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</xdr:grpSp>
                      </xdr:grpSp>
                      <xdr:cxnSp macro="">
                        <xdr:nvCxnSpPr>
                          <xdr:cNvPr id="31" name="Connecteur droit 30"/>
                          <xdr:cNvCxnSpPr>
                            <a:endCxn id="39" idx="1"/>
                          </xdr:cNvCxnSpPr>
                        </xdr:nvCxnSpPr>
                        <xdr:spPr>
                          <a:xfrm>
                            <a:off x="2153478" y="6543261"/>
                            <a:ext cx="1391479" cy="4142"/>
                          </a:xfrm>
                          <a:prstGeom prst="line">
                            <a:avLst/>
                          </a:prstGeom>
                          <a:ln w="28575">
                            <a:solidFill>
                              <a:sysClr val="windowText" lastClr="000000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32" name="Connecteur droit 31"/>
                          <xdr:cNvCxnSpPr>
                            <a:stCxn id="42" idx="4"/>
                          </xdr:cNvCxnSpPr>
                        </xdr:nvCxnSpPr>
                        <xdr:spPr>
                          <a:xfrm>
                            <a:off x="2153478" y="6170544"/>
                            <a:ext cx="0" cy="389282"/>
                          </a:xfrm>
                          <a:prstGeom prst="line">
                            <a:avLst/>
                          </a:prstGeom>
                          <a:ln w="28575">
                            <a:solidFill>
                              <a:sysClr val="windowText" lastClr="000000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</xdr:grpSp>
                  <xdr:cxnSp macro="">
                    <xdr:nvCxnSpPr>
                      <xdr:cNvPr id="27" name="Connecteur droit 26"/>
                      <xdr:cNvCxnSpPr/>
                    </xdr:nvCxnSpPr>
                    <xdr:spPr>
                      <a:xfrm>
                        <a:off x="5160066" y="5864087"/>
                        <a:ext cx="8282" cy="687455"/>
                      </a:xfrm>
                      <a:prstGeom prst="line">
                        <a:avLst/>
                      </a:prstGeom>
                      <a:ln w="28575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mc:AlternateContent xmlns:mc="http://schemas.openxmlformats.org/markup-compatibility/2006" xmlns:a14="http://schemas.microsoft.com/office/drawing/2010/main">
                  <mc:Choice Requires="a14">
                    <xdr:sp macro="" textlink="">
                      <xdr:nvSpPr>
                        <xdr:cNvPr id="25" name="ZoneTexte 24"/>
                        <xdr:cNvSpPr txBox="1"/>
                      </xdr:nvSpPr>
                      <xdr:spPr>
                        <a:xfrm>
                          <a:off x="1979544" y="5888935"/>
                          <a:ext cx="298174" cy="347870"/>
                        </a:xfrm>
                        <a:prstGeom prst="rect">
                          <a:avLst/>
                        </a:prstGeom>
                        <a:noFill/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rtlCol="0" anchor="t"/>
                        <a:lstStyle/>
                        <a:p>
                          <a:pPr/>
                          <a14:m>
                            <m:oMathPara xmlns:m="http://schemas.openxmlformats.org/officeDocument/2006/math">
                              <m:oMathParaPr>
                                <m:jc m:val="centerGroup"/>
                              </m:oMathParaPr>
                              <m:oMath xmlns:m="http://schemas.openxmlformats.org/officeDocument/2006/math"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</m:oMath>
                            </m:oMathPara>
                          </a14:m>
                          <a:endParaRPr lang="fr-FR" sz="1600"/>
                        </a:p>
                      </xdr:txBody>
                    </xdr:sp>
                  </mc:Choice>
                  <mc:Fallback xmlns="">
                    <xdr:sp macro="" textlink="">
                      <xdr:nvSpPr>
                        <xdr:cNvPr id="25" name="ZoneTexte 24"/>
                        <xdr:cNvSpPr txBox="1"/>
                      </xdr:nvSpPr>
                      <xdr:spPr>
                        <a:xfrm>
                          <a:off x="1979544" y="5888935"/>
                          <a:ext cx="298174" cy="347870"/>
                        </a:xfrm>
                        <a:prstGeom prst="rect">
                          <a:avLst/>
                        </a:prstGeom>
                        <a:noFill/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rtlCol="0" anchor="t"/>
                        <a:lstStyle/>
                        <a:p>
                          <a:pPr/>
                          <a:r>
                            <a:rPr lang="fr-FR" sz="1600" b="0" i="0">
                              <a:latin typeface="Cambria Math" panose="02040503050406030204" pitchFamily="18" charset="0"/>
                            </a:rPr>
                            <a:t>−</a:t>
                          </a:r>
                          <a:endParaRPr lang="fr-FR" sz="1600"/>
                        </a:p>
                      </xdr:txBody>
                    </xdr:sp>
                  </mc:Fallback>
                </mc:AlternateContent>
              </xdr:grpSp>
            </xdr:grpSp>
            <xdr:grpSp>
              <xdr:nvGrpSpPr>
                <xdr:cNvPr id="18" name="Groupe 17"/>
                <xdr:cNvGrpSpPr/>
              </xdr:nvGrpSpPr>
              <xdr:grpSpPr>
                <a:xfrm>
                  <a:off x="2915478" y="5665304"/>
                  <a:ext cx="795131" cy="389283"/>
                  <a:chOff x="2915478" y="5665304"/>
                  <a:chExt cx="795131" cy="389283"/>
                </a:xfrm>
              </xdr:grpSpPr>
              <xdr:sp macro="" textlink="">
                <xdr:nvSpPr>
                  <xdr:cNvPr id="19" name="Rectangle 18"/>
                  <xdr:cNvSpPr/>
                </xdr:nvSpPr>
                <xdr:spPr>
                  <a:xfrm>
                    <a:off x="2915478" y="5665304"/>
                    <a:ext cx="405848" cy="389283"/>
                  </a:xfrm>
                  <a:prstGeom prst="rect">
                    <a:avLst/>
                  </a:prstGeom>
                  <a:solidFill>
                    <a:schemeClr val="bg1"/>
                  </a:solidFill>
                  <a:ln>
                    <a:solidFill>
                      <a:sysClr val="windowText" lastClr="00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fr-FR" sz="1100"/>
                  </a:p>
                </xdr:txBody>
              </xdr:sp>
              <mc:AlternateContent xmlns:mc="http://schemas.openxmlformats.org/markup-compatibility/2006" xmlns:a14="http://schemas.microsoft.com/office/drawing/2010/main">
                <mc:Choice Requires="a14">
                  <xdr:sp macro="" textlink="">
                    <xdr:nvSpPr>
                      <xdr:cNvPr id="20" name="ZoneTexte 19"/>
                      <xdr:cNvSpPr txBox="1"/>
                    </xdr:nvSpPr>
                    <xdr:spPr>
                      <a:xfrm>
                        <a:off x="2948607" y="5690154"/>
                        <a:ext cx="298174" cy="347870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pPr/>
                        <a14:m>
                          <m:oMathPara xmlns:m="http://schemas.openxmlformats.org/officeDocument/2006/math">
                            <m:oMathParaPr>
                              <m:jc m:val="centerGroup"/>
                            </m:oMathParaPr>
                            <m:oMath xmlns:m="http://schemas.openxmlformats.org/officeDocument/2006/math">
                              <m:r>
                                <a:rPr lang="fr-FR" sz="1600" b="0" i="1">
                                  <a:latin typeface="Cambria Math" panose="02040503050406030204" pitchFamily="18" charset="0"/>
                                </a:rPr>
                                <m:t>𝐴</m:t>
                              </m:r>
                            </m:oMath>
                          </m:oMathPara>
                        </a14:m>
                        <a:endParaRPr lang="fr-FR" sz="1600"/>
                      </a:p>
                    </xdr:txBody>
                  </xdr:sp>
                </mc:Choice>
                <mc:Fallback xmlns="">
                  <xdr:sp macro="" textlink="">
                    <xdr:nvSpPr>
                      <xdr:cNvPr id="20" name="ZoneTexte 19"/>
                      <xdr:cNvSpPr txBox="1"/>
                    </xdr:nvSpPr>
                    <xdr:spPr>
                      <a:xfrm>
                        <a:off x="2948607" y="5690154"/>
                        <a:ext cx="298174" cy="347870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pPr/>
                        <a:r>
                          <a:rPr lang="fr-FR" sz="1600" b="0" i="0">
                            <a:latin typeface="Cambria Math" panose="02040503050406030204" pitchFamily="18" charset="0"/>
                          </a:rPr>
                          <a:t>𝐴</a:t>
                        </a:r>
                        <a:endParaRPr lang="fr-FR" sz="1600"/>
                      </a:p>
                    </xdr:txBody>
                  </xdr:sp>
                </mc:Fallback>
              </mc:AlternateContent>
              <xdr:cxnSp macro="">
                <xdr:nvCxnSpPr>
                  <xdr:cNvPr id="21" name="Connecteur droit 20"/>
                  <xdr:cNvCxnSpPr>
                    <a:stCxn id="19" idx="3"/>
                    <a:endCxn id="46" idx="1"/>
                  </xdr:cNvCxnSpPr>
                </xdr:nvCxnSpPr>
                <xdr:spPr>
                  <a:xfrm flipV="1">
                    <a:off x="3321326" y="5855804"/>
                    <a:ext cx="389283" cy="4142"/>
                  </a:xfrm>
                  <a:prstGeom prst="line">
                    <a:avLst/>
                  </a:prstGeom>
                  <a:ln w="28575">
                    <a:solidFill>
                      <a:sysClr val="windowText" lastClr="00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mc:AlternateContent xmlns:mc="http://schemas.openxmlformats.org/markup-compatibility/2006" xmlns:a14="http://schemas.microsoft.com/office/drawing/2010/main">
            <mc:Choice Requires="a14">
              <xdr:sp macro="" textlink="">
                <xdr:nvSpPr>
                  <xdr:cNvPr id="16" name="ZoneTexte 15"/>
                  <xdr:cNvSpPr txBox="1"/>
                </xdr:nvSpPr>
                <xdr:spPr>
                  <a:xfrm>
                    <a:off x="4716666" y="5680239"/>
                    <a:ext cx="438978" cy="347870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pPr/>
                    <a14:m>
                      <m:oMathPara xmlns:m="http://schemas.openxmlformats.org/officeDocument/2006/math">
                        <m:oMathParaPr>
                          <m:jc m:val="centerGroup"/>
                        </m:oMathParaPr>
                        <m:oMath xmlns:m="http://schemas.openxmlformats.org/officeDocument/2006/math">
                          <m:r>
                            <a:rPr lang="fr-FR" sz="1600" b="0" i="1">
                              <a:latin typeface="Cambria Math" panose="02040503050406030204" pitchFamily="18" charset="0"/>
                            </a:rPr>
                            <m:t>⟺</m:t>
                          </m:r>
                        </m:oMath>
                      </m:oMathPara>
                    </a14:m>
                    <a:endParaRPr lang="fr-FR" sz="1600"/>
                  </a:p>
                </xdr:txBody>
              </xdr:sp>
            </mc:Choice>
            <mc:Fallback xmlns="">
              <xdr:sp macro="" textlink="">
                <xdr:nvSpPr>
                  <xdr:cNvPr id="16" name="ZoneTexte 15"/>
                  <xdr:cNvSpPr txBox="1"/>
                </xdr:nvSpPr>
                <xdr:spPr>
                  <a:xfrm>
                    <a:off x="4716666" y="5680239"/>
                    <a:ext cx="438978" cy="347870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pPr/>
                    <a:r>
                      <a:rPr lang="fr-FR" sz="1600" b="0" i="0">
                        <a:latin typeface="Cambria Math" panose="02040503050406030204" pitchFamily="18" charset="0"/>
                      </a:rPr>
                      <a:t>⟺</a:t>
                    </a:r>
                    <a:endParaRPr lang="fr-FR" sz="1600"/>
                  </a:p>
                </xdr:txBody>
              </xdr:sp>
            </mc:Fallback>
          </mc:AlternateContent>
        </xdr:grp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12" name="ZoneTexte 11"/>
                <xdr:cNvSpPr txBox="1"/>
              </xdr:nvSpPr>
              <xdr:spPr>
                <a:xfrm>
                  <a:off x="9246512" y="5052370"/>
                  <a:ext cx="1581978" cy="554935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r>
                          <a:rPr lang="fr-FR" sz="1600" b="0" i="1">
                            <a:latin typeface="Cambria Math" panose="02040503050406030204" pitchFamily="18" charset="0"/>
                          </a:rPr>
                          <m:t>𝐾</m:t>
                        </m:r>
                        <m:r>
                          <a:rPr lang="fr-FR" sz="1600" b="0" i="1">
                            <a:latin typeface="Cambria Math" panose="02040503050406030204" pitchFamily="18" charset="0"/>
                          </a:rPr>
                          <m:t>=</m:t>
                        </m:r>
                        <m:f>
                          <m:fPr>
                            <m:ctrlPr>
                              <a:rPr lang="fr-FR" sz="16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  <m:sSup>
                              <m:sSupPr>
                                <m:ctrlP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𝐾</m:t>
                                </m:r>
                              </m:e>
                              <m:sup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′</m:t>
                                </m:r>
                              </m:sup>
                            </m:sSup>
                          </m:num>
                          <m:den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  <m:sSup>
                              <m:sSupPr>
                                <m:ctrlP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𝐾</m:t>
                                </m:r>
                              </m:e>
                              <m:sup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′</m:t>
                                </m:r>
                              </m:sup>
                            </m:sSup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den>
                        </m:f>
                      </m:oMath>
                    </m:oMathPara>
                  </a14:m>
                  <a:endParaRPr lang="fr-FR" sz="1600"/>
                </a:p>
              </xdr:txBody>
            </xdr:sp>
          </mc:Choice>
          <mc:Fallback xmlns="">
            <xdr:sp macro="" textlink="">
              <xdr:nvSpPr>
                <xdr:cNvPr id="12" name="ZoneTexte 11"/>
                <xdr:cNvSpPr txBox="1"/>
              </xdr:nvSpPr>
              <xdr:spPr>
                <a:xfrm>
                  <a:off x="9246512" y="5052370"/>
                  <a:ext cx="1581978" cy="554935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/>
                  <a:r>
                    <a:rPr lang="fr-FR" sz="1600" b="0" i="0">
                      <a:latin typeface="Cambria Math" panose="02040503050406030204" pitchFamily="18" charset="0"/>
                    </a:rPr>
                    <a:t>𝐾=</a:t>
                  </a:r>
                  <a:r>
                    <a:rPr lang="fr-FR" sz="1600" i="0">
                      <a:latin typeface="Cambria Math" panose="02040503050406030204" pitchFamily="18" charset="0"/>
                    </a:rPr>
                    <a:t>(</a:t>
                  </a:r>
                  <a:r>
                    <a:rPr lang="fr-FR" sz="1600" b="0" i="0">
                      <a:latin typeface="Cambria Math" panose="02040503050406030204" pitchFamily="18" charset="0"/>
                    </a:rPr>
                    <a:t>𝐴𝐾^′)/(1+𝐴𝐾^′ 𝐵)</a:t>
                  </a:r>
                  <a:endParaRPr lang="fr-FR" sz="1600"/>
                </a:p>
              </xdr:txBody>
            </xdr:sp>
          </mc:Fallback>
        </mc:AlternateContent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13" name="ZoneTexte 12"/>
                <xdr:cNvSpPr txBox="1"/>
              </xdr:nvSpPr>
              <xdr:spPr>
                <a:xfrm>
                  <a:off x="9205397" y="5623858"/>
                  <a:ext cx="1524000" cy="554935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r>
                          <a:rPr lang="fr-FR" sz="1600" b="0" i="1">
                            <a:latin typeface="Cambria Math" panose="02040503050406030204" pitchFamily="18" charset="0"/>
                          </a:rPr>
                          <m:t>𝑧</m:t>
                        </m:r>
                        <m:r>
                          <a:rPr lang="fr-FR" sz="1600" b="0" i="1">
                            <a:latin typeface="Cambria Math" panose="02040503050406030204" pitchFamily="18" charset="0"/>
                          </a:rPr>
                          <m:t>=</m:t>
                        </m:r>
                        <m:f>
                          <m:fPr>
                            <m:ctrlPr>
                              <a:rPr lang="fr-FR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𝑧</m:t>
                                </m:r>
                              </m:e>
                              <m:sup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′</m:t>
                                </m:r>
                              </m:sup>
                            </m:sSup>
                          </m:num>
                          <m:den>
                            <m:rad>
                              <m:radPr>
                                <m:degHide m:val="on"/>
                                <m:ctrlP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𝐴</m:t>
                                </m:r>
                                <m:sSup>
                                  <m:sSupPr>
                                    <m:ctrlPr>
                                      <a:rPr lang="fr-FR" sz="16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fr-FR" sz="1600" b="0" i="1">
                                        <a:latin typeface="Cambria Math" panose="02040503050406030204" pitchFamily="18" charset="0"/>
                                      </a:rPr>
                                      <m:t>𝐾</m:t>
                                    </m:r>
                                  </m:e>
                                  <m:sup>
                                    <m:r>
                                      <a:rPr lang="fr-FR" sz="1600" b="0" i="1">
                                        <a:latin typeface="Cambria Math" panose="02040503050406030204" pitchFamily="18" charset="0"/>
                                      </a:rPr>
                                      <m:t>′</m:t>
                                    </m:r>
                                  </m:sup>
                                </m:sSup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𝐵</m:t>
                                </m:r>
                              </m:e>
                            </m:rad>
                          </m:den>
                        </m:f>
                      </m:oMath>
                    </m:oMathPara>
                  </a14:m>
                  <a:endParaRPr lang="fr-FR" sz="1600"/>
                </a:p>
              </xdr:txBody>
            </xdr:sp>
          </mc:Choice>
          <mc:Fallback xmlns="">
            <xdr:sp macro="" textlink="">
              <xdr:nvSpPr>
                <xdr:cNvPr id="13" name="ZoneTexte 12"/>
                <xdr:cNvSpPr txBox="1"/>
              </xdr:nvSpPr>
              <xdr:spPr>
                <a:xfrm>
                  <a:off x="9205397" y="5623858"/>
                  <a:ext cx="1524000" cy="554935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/>
                  <a:r>
                    <a:rPr lang="fr-FR" sz="1600" b="0" i="0">
                      <a:latin typeface="Cambria Math" panose="02040503050406030204" pitchFamily="18" charset="0"/>
                    </a:rPr>
                    <a:t>𝑧=𝑧^′/√(1+𝐴𝐾^′ 𝐵)</a:t>
                  </a:r>
                  <a:endParaRPr lang="fr-FR" sz="1600"/>
                </a:p>
              </xdr:txBody>
            </xdr:sp>
          </mc:Fallback>
        </mc:AlternateContent>
      </xdr:grp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60" name="ZoneTexte 59"/>
              <xdr:cNvSpPr txBox="1"/>
            </xdr:nvSpPr>
            <xdr:spPr>
              <a:xfrm>
                <a:off x="9354371" y="6427273"/>
                <a:ext cx="1913281" cy="55493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Sup>
                        <m:sSubSupPr>
                          <m:ctrlPr>
                            <a:rPr lang="fr-FR" sz="1600" b="0" i="1">
                              <a:latin typeface="Cambria Math" panose="02040503050406030204" pitchFamily="18" charset="0"/>
                            </a:rPr>
                          </m:ctrlPr>
                        </m:sSubSupPr>
                        <m:e>
                          <m:r>
                            <a:rPr lang="fr-FR" sz="16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𝜔</m:t>
                          </m:r>
                        </m:e>
                        <m:sub>
                          <m:r>
                            <a:rPr lang="fr-FR" sz="1600" b="0" i="1">
                              <a:latin typeface="Cambria Math" panose="02040503050406030204" pitchFamily="18" charset="0"/>
                            </a:rPr>
                            <m:t>0</m:t>
                          </m:r>
                        </m:sub>
                        <m:sup>
                          <m:r>
                            <a:rPr lang="fr-FR" sz="1600" b="0" i="1">
                              <a:latin typeface="Cambria Math" panose="02040503050406030204" pitchFamily="18" charset="0"/>
                            </a:rPr>
                            <m:t>′</m:t>
                          </m:r>
                        </m:sup>
                      </m:sSubSup>
                      <m:r>
                        <a:rPr lang="fr-FR" sz="1600" b="0" i="1">
                          <a:latin typeface="Cambria Math" panose="02040503050406030204" pitchFamily="18" charset="0"/>
                        </a:rPr>
                        <m:t>=</m:t>
                      </m:r>
                      <m:sSub>
                        <m:sSubPr>
                          <m:ctrlPr>
                            <a:rPr lang="fr-FR" sz="16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fr-FR" sz="16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𝜔</m:t>
                          </m:r>
                        </m:e>
                        <m:sub>
                          <m:r>
                            <a:rPr lang="fr-FR" sz="1600" b="0" i="1">
                              <a:latin typeface="Cambria Math" panose="02040503050406030204" pitchFamily="18" charset="0"/>
                            </a:rPr>
                            <m:t>0</m:t>
                          </m:r>
                        </m:sub>
                      </m:sSub>
                      <m:rad>
                        <m:radPr>
                          <m:degHide m:val="on"/>
                          <m:ctrlPr>
                            <a:rPr lang="fr-FR" sz="1600" b="0" i="1"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fr-FR" sz="1600" b="0" i="1">
                              <a:latin typeface="Cambria Math" panose="02040503050406030204" pitchFamily="18" charset="0"/>
                            </a:rPr>
                            <m:t>1+</m:t>
                          </m:r>
                          <m:r>
                            <a:rPr lang="fr-FR" sz="1600" b="0" i="1">
                              <a:latin typeface="Cambria Math" panose="02040503050406030204" pitchFamily="18" charset="0"/>
                            </a:rPr>
                            <m:t>𝐴</m:t>
                          </m:r>
                          <m:sSup>
                            <m:sSupPr>
                              <m:ctrlPr>
                                <a:rPr lang="fr-FR" sz="1600" b="0" i="1"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fr-FR" sz="1600" b="0" i="1">
                                  <a:latin typeface="Cambria Math" panose="02040503050406030204" pitchFamily="18" charset="0"/>
                                </a:rPr>
                                <m:t>𝐾</m:t>
                              </m:r>
                            </m:e>
                            <m:sup>
                              <m:r>
                                <a:rPr lang="fr-FR" sz="1600" b="0" i="1">
                                  <a:latin typeface="Cambria Math" panose="02040503050406030204" pitchFamily="18" charset="0"/>
                                </a:rPr>
                                <m:t>′</m:t>
                              </m:r>
                            </m:sup>
                          </m:sSup>
                          <m:r>
                            <a:rPr lang="fr-FR" sz="1600" b="0" i="1">
                              <a:latin typeface="Cambria Math" panose="02040503050406030204" pitchFamily="18" charset="0"/>
                            </a:rPr>
                            <m:t>𝐵</m:t>
                          </m:r>
                        </m:e>
                      </m:rad>
                    </m:oMath>
                  </m:oMathPara>
                </a14:m>
                <a:endParaRPr lang="fr-FR" sz="1600"/>
              </a:p>
            </xdr:txBody>
          </xdr:sp>
        </mc:Choice>
        <mc:Fallback xmlns="">
          <xdr:sp macro="" textlink="">
            <xdr:nvSpPr>
              <xdr:cNvPr id="60" name="ZoneTexte 59"/>
              <xdr:cNvSpPr txBox="1"/>
            </xdr:nvSpPr>
            <xdr:spPr>
              <a:xfrm>
                <a:off x="9354371" y="6427273"/>
                <a:ext cx="1913281" cy="55493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/>
                <a:r>
                  <a:rPr lang="fr-FR" sz="16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𝜔_</a:t>
                </a:r>
                <a:r>
                  <a:rPr lang="fr-FR" sz="1600" b="0" i="0">
                    <a:latin typeface="Cambria Math" panose="02040503050406030204" pitchFamily="18" charset="0"/>
                  </a:rPr>
                  <a:t>0^′=</a:t>
                </a:r>
                <a:r>
                  <a:rPr lang="fr-FR" sz="16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𝜔_</a:t>
                </a:r>
                <a:r>
                  <a:rPr lang="fr-FR" sz="1600" b="0" i="0">
                    <a:latin typeface="Cambria Math" panose="02040503050406030204" pitchFamily="18" charset="0"/>
                  </a:rPr>
                  <a:t>0 √(1+𝐴𝐾^′ 𝐵)</a:t>
                </a:r>
                <a:endParaRPr lang="fr-FR" sz="1600"/>
              </a:p>
            </xdr:txBody>
          </xdr:sp>
        </mc:Fallback>
      </mc:AlternateContent>
    </xdr:grpSp>
    <xdr:clientData/>
  </xdr:twoCellAnchor>
  <xdr:twoCellAnchor>
    <xdr:from>
      <xdr:col>22</xdr:col>
      <xdr:colOff>91109</xdr:colOff>
      <xdr:row>1</xdr:row>
      <xdr:rowOff>140805</xdr:rowOff>
    </xdr:from>
    <xdr:to>
      <xdr:col>30</xdr:col>
      <xdr:colOff>33130</xdr:colOff>
      <xdr:row>10</xdr:row>
      <xdr:rowOff>16566</xdr:rowOff>
    </xdr:to>
    <xdr:grpSp>
      <xdr:nvGrpSpPr>
        <xdr:cNvPr id="64" name="Groupe 63"/>
        <xdr:cNvGrpSpPr/>
      </xdr:nvGrpSpPr>
      <xdr:grpSpPr>
        <a:xfrm>
          <a:off x="11476285" y="342511"/>
          <a:ext cx="4816580" cy="1601467"/>
          <a:chOff x="11421718" y="339588"/>
          <a:chExt cx="4803912" cy="1598543"/>
        </a:xfrm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62" name="ZoneTexte 61"/>
              <xdr:cNvSpPr txBox="1"/>
            </xdr:nvSpPr>
            <xdr:spPr>
              <a:xfrm>
                <a:off x="11421718" y="339588"/>
                <a:ext cx="3371020" cy="14163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fr-FR" sz="1100" b="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𝑠</m:t>
                      </m:r>
                      <m:d>
                        <m:dPr>
                          <m:ctrlPr>
                            <a:rPr lang="fr-FR" sz="1100" b="0" i="1">
                              <a:solidFill>
                                <a:schemeClr val="dk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fr-FR" sz="1100" b="0" i="1">
                              <a:solidFill>
                                <a:schemeClr val="dk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</m:e>
                      </m:d>
                      <m:r>
                        <a:rPr lang="fr-FR" sz="1100" b="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=</m:t>
                      </m:r>
                      <m:d>
                        <m:dPr>
                          <m:begChr m:val="{"/>
                          <m:endChr m:val=""/>
                          <m:ctrlPr>
                            <a:rPr lang="fr-FR" sz="1100" b="0" i="1">
                              <a:solidFill>
                                <a:schemeClr val="dk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m>
                            <m:mPr>
                              <m:mcs>
                                <m:mc>
                                  <m:mcPr>
                                    <m:count m:val="1"/>
                                    <m:mcJc m:val="center"/>
                                  </m:mcPr>
                                </m:mc>
                              </m:mcs>
                              <m:ctrlPr>
                                <a:rPr lang="fr-FR" sz="1100" b="0" i="1">
                                  <a:solidFill>
                                    <a:schemeClr val="dk1"/>
                                  </a:solidFill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mPr>
                            <m:mr>
                              <m:e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  <m:sSub>
                                  <m:sSubPr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𝑒</m:t>
                                    </m:r>
                                  </m:e>
                                  <m:sub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0</m:t>
                                    </m:r>
                                  </m:sub>
                                </m:sSub>
                                <m:d>
                                  <m:dPr>
                                    <m:begChr m:val="["/>
                                    <m:endChr m:val="]"/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1+</m:t>
                                    </m:r>
                                    <m:f>
                                      <m:fPr>
                                        <m:ctrlP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1</m:t>
                                        </m:r>
                                      </m:num>
                                      <m:den>
                                        <m:sSub>
                                          <m:sSub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𝑇</m:t>
                                            </m:r>
                                          </m:e>
                                          <m:sub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2</m:t>
                                            </m:r>
                                          </m:sub>
                                        </m:sSub>
                                        <m: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−</m:t>
                                        </m:r>
                                        <m:sSub>
                                          <m:sSub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𝑇</m:t>
                                            </m:r>
                                          </m:e>
                                          <m:sub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1</m:t>
                                            </m:r>
                                          </m:sub>
                                        </m:sSub>
                                      </m:den>
                                    </m:f>
                                    <m:d>
                                      <m:dPr>
                                        <m:begChr m:val="["/>
                                        <m:endChr m:val="]"/>
                                        <m:ctrlP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sSub>
                                          <m:sSub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𝑇</m:t>
                                            </m:r>
                                          </m:e>
                                          <m:sub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1</m:t>
                                            </m:r>
                                          </m:sub>
                                        </m:sSub>
                                        <m:sSup>
                                          <m:sSup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pPr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𝑒</m:t>
                                            </m:r>
                                          </m:e>
                                          <m:sup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−</m:t>
                                            </m:r>
                                            <m:f>
                                              <m:fPr>
                                                <m:ctrlP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fPr>
                                              <m:num>
                                                <m: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𝑡</m:t>
                                                </m:r>
                                              </m:num>
                                              <m:den>
                                                <m:sSub>
                                                  <m:sSubPr>
                                                    <m:ctrlPr>
                                                      <a:rPr lang="fr-FR" sz="1100" b="0" i="1">
                                                        <a:solidFill>
                                                          <a:schemeClr val="dk1"/>
                                                        </a:solidFill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</m:ctrlPr>
                                                  </m:sSubPr>
                                                  <m:e>
                                                    <m:r>
                                                      <a:rPr lang="fr-FR" sz="1100" b="0" i="1">
                                                        <a:solidFill>
                                                          <a:schemeClr val="dk1"/>
                                                        </a:solidFill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𝑇</m:t>
                                                    </m:r>
                                                  </m:e>
                                                  <m:sub>
                                                    <m:r>
                                                      <a:rPr lang="fr-FR" sz="1100" b="0" i="1">
                                                        <a:solidFill>
                                                          <a:schemeClr val="dk1"/>
                                                        </a:solidFill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1</m:t>
                                                    </m:r>
                                                  </m:sub>
                                                </m:sSub>
                                              </m:den>
                                            </m:f>
                                          </m:sup>
                                        </m:sSup>
                                        <m: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−</m:t>
                                        </m:r>
                                        <m:sSub>
                                          <m:sSub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𝑇</m:t>
                                            </m:r>
                                          </m:e>
                                          <m:sub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2</m:t>
                                            </m:r>
                                          </m:sub>
                                        </m:sSub>
                                        <m:sSup>
                                          <m:sSup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pPr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𝑒</m:t>
                                            </m:r>
                                          </m:e>
                                          <m:sup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−</m:t>
                                            </m:r>
                                            <m:f>
                                              <m:fPr>
                                                <m:ctrlP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fPr>
                                              <m:num>
                                                <m: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𝑡</m:t>
                                                </m:r>
                                              </m:num>
                                              <m:den>
                                                <m:sSub>
                                                  <m:sSubPr>
                                                    <m:ctrlPr>
                                                      <a:rPr lang="fr-FR" sz="1100" b="0" i="1">
                                                        <a:solidFill>
                                                          <a:schemeClr val="dk1"/>
                                                        </a:solidFill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</m:ctrlPr>
                                                  </m:sSubPr>
                                                  <m:e>
                                                    <m:r>
                                                      <a:rPr lang="fr-FR" sz="1100" b="0" i="1">
                                                        <a:solidFill>
                                                          <a:schemeClr val="dk1"/>
                                                        </a:solidFill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𝑇</m:t>
                                                    </m:r>
                                                  </m:e>
                                                  <m:sub>
                                                    <m:r>
                                                      <a:rPr lang="fr-FR" sz="1100" b="0" i="1">
                                                        <a:solidFill>
                                                          <a:schemeClr val="dk1"/>
                                                        </a:solidFill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2</m:t>
                                                    </m:r>
                                                  </m:sub>
                                                </m:sSub>
                                              </m:den>
                                            </m:f>
                                          </m:sup>
                                        </m:sSup>
                                      </m:e>
                                    </m:d>
                                  </m:e>
                                </m:d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𝑠𝑖</m:t>
                                </m:r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𝑧</m:t>
                                </m:r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&gt;1</m:t>
                                </m:r>
                              </m:e>
                            </m:mr>
                            <m:mr>
                              <m:e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  <m:sSub>
                                  <m:sSubPr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𝑒</m:t>
                                    </m:r>
                                  </m:e>
                                  <m:sub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0</m:t>
                                    </m:r>
                                  </m:sub>
                                </m:sSub>
                                <m:d>
                                  <m:dPr>
                                    <m:begChr m:val="["/>
                                    <m:endChr m:val="]"/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1−</m:t>
                                    </m:r>
                                    <m:sSup>
                                      <m:sSupPr>
                                        <m:ctrlP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𝑒</m:t>
                                        </m:r>
                                      </m:e>
                                      <m:sup>
                                        <m: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−</m:t>
                                        </m:r>
                                        <m:f>
                                          <m:f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𝑡</m:t>
                                            </m:r>
                                          </m:num>
                                          <m:den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𝑇</m:t>
                                            </m:r>
                                          </m:den>
                                        </m:f>
                                      </m:sup>
                                    </m:sSup>
                                    <m:d>
                                      <m:dPr>
                                        <m:ctrlP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1+</m:t>
                                        </m:r>
                                        <m:f>
                                          <m:f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𝑡</m:t>
                                            </m:r>
                                          </m:num>
                                          <m:den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𝑇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e>
                                </m:d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𝑠𝑖</m:t>
                                </m:r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𝑧</m:t>
                                </m:r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=1</m:t>
                                </m:r>
                              </m:e>
                            </m:mr>
                            <m:mr>
                              <m:e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  <m:sSub>
                                  <m:sSubPr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𝑒</m:t>
                                    </m:r>
                                  </m:e>
                                  <m:sub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0</m:t>
                                    </m:r>
                                  </m:sub>
                                </m:sSub>
                                <m:d>
                                  <m:dPr>
                                    <m:begChr m:val="["/>
                                    <m:endChr m:val="]"/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1−</m:t>
                                    </m:r>
                                    <m:f>
                                      <m:fPr>
                                        <m:ctrlP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sSup>
                                          <m:sSup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pPr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𝑒</m:t>
                                            </m:r>
                                          </m:e>
                                          <m:sup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−</m:t>
                                            </m:r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𝑧</m:t>
                                            </m:r>
                                            <m:sSub>
                                              <m:sSubPr>
                                                <m:ctrlP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𝜔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0</m:t>
                                                </m:r>
                                              </m:sub>
                                            </m:sSub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𝑡</m:t>
                                            </m:r>
                                          </m:sup>
                                        </m:sSup>
                                      </m:num>
                                      <m:den>
                                        <m:rad>
                                          <m:radPr>
                                            <m:degHide m:val="on"/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radPr>
                                          <m:deg/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1−</m:t>
                                            </m:r>
                                            <m:sSup>
                                              <m:sSupPr>
                                                <m:ctrlP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pPr>
                                              <m:e>
                                                <m: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𝑧</m:t>
                                                </m:r>
                                              </m:e>
                                              <m:sup>
                                                <m: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2</m:t>
                                                </m:r>
                                              </m:sup>
                                            </m:sSup>
                                          </m:e>
                                        </m:rad>
                                      </m:den>
                                    </m:f>
                                    <m:func>
                                      <m:funcPr>
                                        <m:ctrlP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uncPr>
                                      <m:fName>
                                        <m:r>
                                          <m:rPr>
                                            <m:sty m:val="p"/>
                                          </m:rP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sin</m:t>
                                        </m:r>
                                      </m:fName>
                                      <m:e>
                                        <m:d>
                                          <m:d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sSub>
                                              <m:sSubPr>
                                                <m:ctrlP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𝜔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𝑛</m:t>
                                                </m:r>
                                              </m:sub>
                                            </m:sSub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𝑡</m:t>
                                            </m:r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+</m:t>
                                            </m:r>
                                            <m:r>
                                              <m:rPr>
                                                <m:sty m:val="p"/>
                                              </m:rPr>
                                              <a:rPr lang="el-G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φ</m:t>
                                            </m:r>
                                          </m:e>
                                        </m:d>
                                      </m:e>
                                    </m:func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 </m:t>
                                    </m:r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𝑠𝑖</m:t>
                                    </m:r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 </m:t>
                                    </m:r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𝑧</m:t>
                                    </m:r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&lt;1</m:t>
                                    </m:r>
                                  </m:e>
                                </m:d>
                              </m:e>
                            </m:mr>
                          </m:m>
                        </m:e>
                      </m:d>
                    </m:oMath>
                  </m:oMathPara>
                </a14:m>
                <a:endParaRPr lang="fr-FR" sz="1100" b="0" i="1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endParaRPr>
              </a:p>
            </xdr:txBody>
          </xdr:sp>
        </mc:Choice>
        <mc:Fallback xmlns="">
          <xdr:sp macro="" textlink="">
            <xdr:nvSpPr>
              <xdr:cNvPr id="62" name="ZoneTexte 61"/>
              <xdr:cNvSpPr txBox="1"/>
            </xdr:nvSpPr>
            <xdr:spPr>
              <a:xfrm>
                <a:off x="11421718" y="339588"/>
                <a:ext cx="3371020" cy="14163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/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𝑠(𝑡)={■8(</a:t>
                </a:r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𝐾𝑒_0 [1+1/(𝑇_2−𝑇_1 ) [𝑇_1 𝑒^(−𝑡/𝑇_1 )−𝑇_2 𝑒^(−𝑡/𝑇_2 ) ]]  𝑠𝑖 𝑧&gt;1@𝐾𝑒_0 [1−𝑒^(−𝑡/𝑇) (1+𝑡/𝑇)]  𝑠𝑖 𝑧=1@𝐾𝑒_0 [1−𝑒^(−𝑧𝜔_0 𝑡)/√(1−𝑧^2 )  sin⁡(𝜔_𝑛 𝑡+</a:t>
                </a:r>
                <a:r>
                  <a:rPr lang="el-G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φ</a:t>
                </a:r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)  𝑠𝑖 𝑧&lt;1] )</a:t>
                </a:r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┤</a:t>
                </a:r>
                <a:endParaRPr lang="fr-FR" sz="1100" b="0" i="1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endParaRP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63" name="ZoneTexte 62"/>
              <xdr:cNvSpPr txBox="1"/>
            </xdr:nvSpPr>
            <xdr:spPr>
              <a:xfrm>
                <a:off x="14395174" y="1035327"/>
                <a:ext cx="1830456" cy="90280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m>
                        <m:mPr>
                          <m:mcs>
                            <m:mc>
                              <m:mcPr>
                                <m:count m:val="1"/>
                                <m:mcJc m:val="center"/>
                              </m:mcPr>
                            </m:mc>
                          </m:mcs>
                          <m:ctrlPr>
                            <a:rPr lang="fr-FR" sz="1100" b="0" i="1">
                              <a:solidFill>
                                <a:schemeClr val="dk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mPr>
                        <m:mr>
                          <m:e>
                            <m:sSub>
                              <m:sSubPr>
                                <m:ctrlP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𝜔</m:t>
                                </m:r>
                              </m:e>
                              <m:sub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sub>
                            </m:sSub>
                            <m:r>
                              <a:rPr lang="fr-FR" sz="1100" b="0" i="1">
                                <a:solidFill>
                                  <a:schemeClr val="dk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</m:t>
                            </m:r>
                            <m:sSub>
                              <m:sSubPr>
                                <m:ctrlP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𝜔</m:t>
                                </m:r>
                              </m:e>
                              <m:sub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ad>
                              <m:radPr>
                                <m:degHide m:val="on"/>
                                <m:ctrlP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1−</m:t>
                                </m:r>
                                <m:sSup>
                                  <m:sSupPr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𝑧</m:t>
                                    </m:r>
                                  </m:e>
                                  <m:sup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e>
                            </m:rad>
                            <m:r>
                              <m:rPr>
                                <m:nor/>
                              </m:rPr>
                              <a:rPr lang="fr-FR" sz="1100" b="0" i="1">
                                <a:solidFill>
                                  <a:schemeClr val="dk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</m:e>
                        </m:mr>
                        <m:mr>
                          <m:e>
                            <m:r>
                              <m:rPr>
                                <m:sty m:val="p"/>
                              </m:rPr>
                              <a:rPr lang="el-GR" sz="1100" b="0" i="1">
                                <a:solidFill>
                                  <a:schemeClr val="dk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φ</m:t>
                            </m:r>
                            <m:r>
                              <a:rPr lang="fr-FR" sz="1100" b="0" i="1">
                                <a:solidFill>
                                  <a:schemeClr val="dk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</m:t>
                            </m:r>
                            <m:func>
                              <m:funcPr>
                                <m:ctrlP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uncPr>
                              <m:fName>
                                <m:sSup>
                                  <m:sSupPr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tan</m:t>
                                    </m:r>
                                  </m:e>
                                  <m:sup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−1</m:t>
                                    </m:r>
                                  </m:sup>
                                </m:sSup>
                              </m:fName>
                              <m:e>
                                <m:f>
                                  <m:fPr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ad>
                                      <m:radPr>
                                        <m:degHide m:val="on"/>
                                        <m:ctrlP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radPr>
                                      <m:deg/>
                                      <m:e>
                                        <m: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1−</m:t>
                                        </m:r>
                                        <m:sSup>
                                          <m:sSup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pPr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𝑧</m:t>
                                            </m:r>
                                          </m:e>
                                          <m:sup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2</m:t>
                                            </m:r>
                                          </m:sup>
                                        </m:sSup>
                                      </m:e>
                                    </m:rad>
                                  </m:num>
                                  <m:den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𝑧</m:t>
                                    </m:r>
                                  </m:den>
                                </m:f>
                              </m:e>
                            </m:func>
                          </m:e>
                        </m:mr>
                      </m:m>
                    </m:oMath>
                  </m:oMathPara>
                </a14:m>
                <a:endParaRPr lang="fr-FR" sz="1100" b="0" i="1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endParaRPr>
              </a:p>
            </xdr:txBody>
          </xdr:sp>
        </mc:Choice>
        <mc:Fallback xmlns="">
          <xdr:sp macro="" textlink="">
            <xdr:nvSpPr>
              <xdr:cNvPr id="63" name="ZoneTexte 62"/>
              <xdr:cNvSpPr txBox="1"/>
            </xdr:nvSpPr>
            <xdr:spPr>
              <a:xfrm>
                <a:off x="14395174" y="1035327"/>
                <a:ext cx="1830456" cy="90280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/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■8(</a:t>
                </a:r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𝜔_𝑛=𝜔_0 √(1−𝑧^2 ) " </a:t>
                </a:r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" @</a:t>
                </a:r>
                <a:r>
                  <a:rPr lang="el-G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φ</a:t>
                </a:r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=tan^(−1)⁡〖√(1−𝑧^2 )/𝑧〗</a:t>
                </a:r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 )</a:t>
                </a:r>
                <a:endParaRPr lang="fr-FR" sz="1100" b="0" i="1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endParaRPr>
              </a:p>
            </xdr:txBody>
          </xdr:sp>
        </mc:Fallback>
      </mc:AlternateContent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0.786</cdr:x>
      <cdr:y>0.43674</cdr:y>
    </cdr:from>
    <cdr:to>
      <cdr:x>0.97273</cdr:x>
      <cdr:y>0.50441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280962" y="1571133"/>
              <a:ext cx="1017032" cy="24343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𝑲</m:t>
                    </m:r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𝑬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00B050"/>
                </a:solidFill>
              </a:endParaRPr>
            </a:p>
          </cdr:txBody>
        </cdr:sp>
      </mc:Choice>
      <mc:Fallback xmlns="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280962" y="1571133"/>
              <a:ext cx="1017032" cy="24343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</a:rPr>
                <a:t>𝑺_</a:t>
              </a:r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∞=𝑲𝑬_𝟎</a:t>
              </a:r>
              <a:endParaRPr lang="fr-FR" sz="1100" b="1">
                <a:solidFill>
                  <a:srgbClr val="00B05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0.78929</cdr:x>
      <cdr:y>0.13323</cdr:y>
    </cdr:from>
    <cdr:to>
      <cdr:x>0.87256</cdr:x>
      <cdr:y>0.2009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4" name="ZoneTexte 5"/>
            <cdr:cNvSpPr txBox="1"/>
          </cdr:nvSpPr>
          <cdr:spPr>
            <a:xfrm xmlns:a="http://schemas.openxmlformats.org/drawingml/2006/main">
              <a:off x="4298921" y="479277"/>
              <a:ext cx="453533" cy="24343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FF0000"/>
                </a:solidFill>
              </a:endParaRPr>
            </a:p>
          </cdr:txBody>
        </cdr:sp>
      </mc:Choice>
      <mc:Fallback xmlns="">
        <cdr:sp macro="" textlink="">
          <cdr:nvSpPr>
            <cdr:cNvPr id="4" name="ZoneTexte 5"/>
            <cdr:cNvSpPr txBox="1"/>
          </cdr:nvSpPr>
          <cdr:spPr>
            <a:xfrm xmlns:a="http://schemas.openxmlformats.org/drawingml/2006/main">
              <a:off x="4298921" y="479277"/>
              <a:ext cx="453533" cy="24343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𝑬_𝟎</a:t>
              </a:r>
              <a:endParaRPr lang="fr-FR" sz="1100" b="1">
                <a:solidFill>
                  <a:srgbClr val="FF0000"/>
                </a:solidFill>
              </a:endParaRPr>
            </a:p>
          </cdr:txBody>
        </cdr:sp>
      </mc:Fallback>
    </mc:AlternateContent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0.77999</cdr:x>
      <cdr:y>0.13112</cdr:y>
    </cdr:from>
    <cdr:to>
      <cdr:x>0.96672</cdr:x>
      <cdr:y>0.19879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270149" y="469988"/>
              <a:ext cx="1022271" cy="24255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𝑲</m:t>
                    </m:r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𝑬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00B050"/>
                </a:solidFill>
              </a:endParaRPr>
            </a:p>
          </cdr:txBody>
        </cdr:sp>
      </mc:Choice>
      <mc:Fallback xmlns="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270149" y="469988"/>
              <a:ext cx="1022271" cy="24255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</a:rPr>
                <a:t>𝑺_</a:t>
              </a:r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∞=𝑲𝑬_𝟎</a:t>
              </a:r>
              <a:endParaRPr lang="fr-FR" sz="1100" b="1">
                <a:solidFill>
                  <a:srgbClr val="00B050"/>
                </a:solidFill>
              </a:endParaRPr>
            </a:p>
          </cdr:txBody>
        </cdr:sp>
      </mc:Fallback>
    </mc:AlternateContent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0.78752</cdr:x>
      <cdr:y>0.26591</cdr:y>
    </cdr:from>
    <cdr:to>
      <cdr:x>0.97425</cdr:x>
      <cdr:y>0.33358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289245" y="972004"/>
              <a:ext cx="1017032" cy="2473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𝑲</m:t>
                    </m:r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𝑬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00B050"/>
                </a:solidFill>
              </a:endParaRPr>
            </a:p>
          </cdr:txBody>
        </cdr:sp>
      </mc:Choice>
      <mc:Fallback xmlns="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289245" y="972004"/>
              <a:ext cx="1017032" cy="2473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</a:rPr>
                <a:t>𝑺_</a:t>
              </a:r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∞=𝑲𝑬_𝟎</a:t>
              </a:r>
              <a:endParaRPr lang="fr-FR" sz="1100" b="1">
                <a:solidFill>
                  <a:srgbClr val="00B05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0.80298</cdr:x>
      <cdr:y>0.137</cdr:y>
    </cdr:from>
    <cdr:to>
      <cdr:x>0.88625</cdr:x>
      <cdr:y>0.20467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4" name="ZoneTexte 5"/>
            <cdr:cNvSpPr txBox="1"/>
          </cdr:nvSpPr>
          <cdr:spPr>
            <a:xfrm xmlns:a="http://schemas.openxmlformats.org/drawingml/2006/main">
              <a:off x="4373468" y="500802"/>
              <a:ext cx="453533" cy="2473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FF0000"/>
                </a:solidFill>
              </a:endParaRPr>
            </a:p>
          </cdr:txBody>
        </cdr:sp>
      </mc:Choice>
      <mc:Fallback xmlns="">
        <cdr:sp macro="" textlink="">
          <cdr:nvSpPr>
            <cdr:cNvPr id="4" name="ZoneTexte 5"/>
            <cdr:cNvSpPr txBox="1"/>
          </cdr:nvSpPr>
          <cdr:spPr>
            <a:xfrm xmlns:a="http://schemas.openxmlformats.org/drawingml/2006/main">
              <a:off x="4373468" y="500802"/>
              <a:ext cx="453533" cy="2473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𝑬_𝟎</a:t>
              </a:r>
              <a:endParaRPr lang="fr-FR" sz="1100" b="1">
                <a:solidFill>
                  <a:srgbClr val="FF000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0.8003</cdr:x>
      <cdr:y>0.30552</cdr:y>
    </cdr:from>
    <cdr:to>
      <cdr:x>0.93538</cdr:x>
      <cdr:y>0.37319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5" name="ZoneTexte 3"/>
            <cdr:cNvSpPr txBox="1"/>
          </cdr:nvSpPr>
          <cdr:spPr>
            <a:xfrm xmlns:a="http://schemas.openxmlformats.org/drawingml/2006/main">
              <a:off x="4358872" y="1116790"/>
              <a:ext cx="735718" cy="2473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  <m:t>𝟎</m:t>
                        </m:r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  <m:t>𝟗𝟓</m:t>
                        </m:r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FFC000"/>
                </a:solidFill>
              </a:endParaRPr>
            </a:p>
          </cdr:txBody>
        </cdr:sp>
      </mc:Choice>
      <mc:Fallback xmlns="">
        <cdr:sp macro="" textlink="">
          <cdr:nvSpPr>
            <cdr:cNvPr id="5" name="ZoneTexte 3"/>
            <cdr:cNvSpPr txBox="1"/>
          </cdr:nvSpPr>
          <cdr:spPr>
            <a:xfrm xmlns:a="http://schemas.openxmlformats.org/drawingml/2006/main">
              <a:off x="4358872" y="1116790"/>
              <a:ext cx="735718" cy="2473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FFC000"/>
                  </a:solidFill>
                  <a:latin typeface="Cambria Math" panose="02040503050406030204" pitchFamily="18" charset="0"/>
                </a:rPr>
                <a:t>〖𝟎,𝟗𝟓𝑺〗_</a:t>
              </a:r>
              <a:r>
                <a:rPr lang="fr-FR" sz="1100" b="1" i="0">
                  <a:solidFill>
                    <a:srgbClr val="FFC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</a:t>
              </a:r>
              <a:endParaRPr lang="fr-FR" sz="1100" b="1">
                <a:solidFill>
                  <a:srgbClr val="FFC00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0.8053</cdr:x>
      <cdr:y>0.45889</cdr:y>
    </cdr:from>
    <cdr:to>
      <cdr:x>0.94039</cdr:x>
      <cdr:y>0.52656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6" name="ZoneTexte 3"/>
            <cdr:cNvSpPr txBox="1"/>
          </cdr:nvSpPr>
          <cdr:spPr>
            <a:xfrm xmlns:a="http://schemas.openxmlformats.org/drawingml/2006/main">
              <a:off x="4386077" y="1677429"/>
              <a:ext cx="735773" cy="2473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1" i="0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𝟎</m:t>
                    </m:r>
                    <m:r>
                      <a:rPr lang="fr-FR" sz="1100" b="1" i="0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,</m:t>
                    </m:r>
                    <m:r>
                      <a:rPr lang="fr-FR" sz="1100" b="1" i="0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𝟔𝟑</m:t>
                    </m:r>
                    <m:sSub>
                      <m:sSubPr>
                        <m:ctrlPr>
                          <a:rPr lang="fr-FR" sz="1100" b="1" i="1">
                            <a:solidFill>
                              <a:srgbClr val="7030A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7030A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7030A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7030A0"/>
                </a:solidFill>
              </a:endParaRPr>
            </a:p>
          </cdr:txBody>
        </cdr:sp>
      </mc:Choice>
      <mc:Fallback xmlns="">
        <cdr:sp macro="" textlink="">
          <cdr:nvSpPr>
            <cdr:cNvPr id="6" name="ZoneTexte 3"/>
            <cdr:cNvSpPr txBox="1"/>
          </cdr:nvSpPr>
          <cdr:spPr>
            <a:xfrm xmlns:a="http://schemas.openxmlformats.org/drawingml/2006/main">
              <a:off x="4386077" y="1677429"/>
              <a:ext cx="735773" cy="2473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7030A0"/>
                  </a:solidFill>
                  <a:latin typeface="Cambria Math" panose="02040503050406030204" pitchFamily="18" charset="0"/>
                </a:rPr>
                <a:t>𝟎,𝟔𝟑𝑺_</a:t>
              </a:r>
              <a:r>
                <a:rPr lang="fr-FR" sz="1100" b="1" i="0">
                  <a:solidFill>
                    <a:srgbClr val="7030A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</a:t>
              </a:r>
              <a:endParaRPr lang="fr-FR" sz="1100" b="1">
                <a:solidFill>
                  <a:srgbClr val="7030A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0.25494</cdr:x>
      <cdr:y>0.75481</cdr:y>
    </cdr:from>
    <cdr:to>
      <cdr:x>0.31676</cdr:x>
      <cdr:y>0.82248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7" name="ZoneTexte 3"/>
            <cdr:cNvSpPr txBox="1"/>
          </cdr:nvSpPr>
          <cdr:spPr>
            <a:xfrm xmlns:a="http://schemas.openxmlformats.org/drawingml/2006/main">
              <a:off x="1388529" y="2759130"/>
              <a:ext cx="336705" cy="2473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1" i="1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𝑻</m:t>
                    </m:r>
                  </m:oMath>
                </m:oMathPara>
              </a14:m>
              <a:endParaRPr lang="fr-FR" sz="1100" b="1">
                <a:solidFill>
                  <a:schemeClr val="accent1"/>
                </a:solidFill>
              </a:endParaRPr>
            </a:p>
          </cdr:txBody>
        </cdr:sp>
      </mc:Choice>
      <mc:Fallback xmlns="">
        <cdr:sp macro="" textlink="">
          <cdr:nvSpPr>
            <cdr:cNvPr id="7" name="ZoneTexte 3"/>
            <cdr:cNvSpPr txBox="1"/>
          </cdr:nvSpPr>
          <cdr:spPr>
            <a:xfrm xmlns:a="http://schemas.openxmlformats.org/drawingml/2006/main">
              <a:off x="1388529" y="2759130"/>
              <a:ext cx="336705" cy="2473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𝑻</a:t>
              </a:r>
              <a:endParaRPr lang="fr-FR" sz="1100" b="1">
                <a:solidFill>
                  <a:schemeClr val="accent1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0.53447</cdr:x>
      <cdr:y>0.75319</cdr:y>
    </cdr:from>
    <cdr:to>
      <cdr:x>0.59629</cdr:x>
      <cdr:y>0.82086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8" name="ZoneTexte 3"/>
            <cdr:cNvSpPr txBox="1"/>
          </cdr:nvSpPr>
          <cdr:spPr>
            <a:xfrm xmlns:a="http://schemas.openxmlformats.org/drawingml/2006/main">
              <a:off x="2911023" y="2753187"/>
              <a:ext cx="336706" cy="247360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1" i="1">
                        <a:solidFill>
                          <a:srgbClr val="FFC000"/>
                        </a:solidFill>
                        <a:latin typeface="Cambria Math" panose="02040503050406030204" pitchFamily="18" charset="0"/>
                      </a:rPr>
                      <m:t>𝟑</m:t>
                    </m:r>
                    <m:r>
                      <a:rPr lang="fr-FR" sz="1100" b="1" i="1">
                        <a:solidFill>
                          <a:srgbClr val="FFC000"/>
                        </a:solidFill>
                        <a:latin typeface="Cambria Math" panose="02040503050406030204" pitchFamily="18" charset="0"/>
                      </a:rPr>
                      <m:t>𝑻</m:t>
                    </m:r>
                  </m:oMath>
                </m:oMathPara>
              </a14:m>
              <a:endParaRPr lang="fr-FR" sz="1100" b="1">
                <a:solidFill>
                  <a:srgbClr val="FFC000"/>
                </a:solidFill>
              </a:endParaRPr>
            </a:p>
          </cdr:txBody>
        </cdr:sp>
      </mc:Choice>
      <mc:Fallback xmlns="">
        <cdr:sp macro="" textlink="">
          <cdr:nvSpPr>
            <cdr:cNvPr id="8" name="ZoneTexte 3"/>
            <cdr:cNvSpPr txBox="1"/>
          </cdr:nvSpPr>
          <cdr:spPr>
            <a:xfrm xmlns:a="http://schemas.openxmlformats.org/drawingml/2006/main">
              <a:off x="2911023" y="2753187"/>
              <a:ext cx="336706" cy="247360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FFC000"/>
                  </a:solidFill>
                  <a:latin typeface="Cambria Math" panose="02040503050406030204" pitchFamily="18" charset="0"/>
                </a:rPr>
                <a:t>𝟑𝑻</a:t>
              </a:r>
              <a:endParaRPr lang="fr-FR" sz="1100" b="1">
                <a:solidFill>
                  <a:srgbClr val="FFC000"/>
                </a:solidFill>
              </a:endParaRPr>
            </a:p>
          </cdr:txBody>
        </cdr:sp>
      </mc:Fallback>
    </mc:AlternateContent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0.78151</cdr:x>
      <cdr:y>0.09341</cdr:y>
    </cdr:from>
    <cdr:to>
      <cdr:x>0.96824</cdr:x>
      <cdr:y>0.16108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278431" y="340243"/>
              <a:ext cx="1022271" cy="2464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𝑲</m:t>
                    </m:r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𝑬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00B050"/>
                </a:solidFill>
              </a:endParaRPr>
            </a:p>
          </cdr:txBody>
        </cdr:sp>
      </mc:Choice>
      <mc:Fallback xmlns="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278431" y="340243"/>
              <a:ext cx="1022271" cy="2464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</a:rPr>
                <a:t>𝑺_</a:t>
              </a:r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∞=𝑲𝑬_𝟎</a:t>
              </a:r>
              <a:endParaRPr lang="fr-FR" sz="1100" b="1">
                <a:solidFill>
                  <a:srgbClr val="00B05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0.79671</cdr:x>
      <cdr:y>0.1409</cdr:y>
    </cdr:from>
    <cdr:to>
      <cdr:x>0.93179</cdr:x>
      <cdr:y>0.20857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5" name="ZoneTexte 3"/>
            <cdr:cNvSpPr txBox="1"/>
          </cdr:nvSpPr>
          <cdr:spPr>
            <a:xfrm xmlns:a="http://schemas.openxmlformats.org/drawingml/2006/main">
              <a:off x="4361689" y="513219"/>
              <a:ext cx="739508" cy="2464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  <m:t>𝟎</m:t>
                        </m:r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  <m:t>𝟗𝟓</m:t>
                        </m:r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FFC000"/>
                </a:solidFill>
              </a:endParaRPr>
            </a:p>
          </cdr:txBody>
        </cdr:sp>
      </mc:Choice>
      <mc:Fallback xmlns="">
        <cdr:sp macro="" textlink="">
          <cdr:nvSpPr>
            <cdr:cNvPr id="5" name="ZoneTexte 3"/>
            <cdr:cNvSpPr txBox="1"/>
          </cdr:nvSpPr>
          <cdr:spPr>
            <a:xfrm xmlns:a="http://schemas.openxmlformats.org/drawingml/2006/main">
              <a:off x="4361689" y="513219"/>
              <a:ext cx="739508" cy="2464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FFC000"/>
                  </a:solidFill>
                  <a:latin typeface="Cambria Math" panose="02040503050406030204" pitchFamily="18" charset="0"/>
                </a:rPr>
                <a:t>〖𝟎,𝟗𝟓𝑺〗_</a:t>
              </a:r>
              <a:r>
                <a:rPr lang="fr-FR" sz="1100" b="1" i="0">
                  <a:solidFill>
                    <a:srgbClr val="FFC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</a:t>
              </a:r>
              <a:endParaRPr lang="fr-FR" sz="1100" b="1">
                <a:solidFill>
                  <a:srgbClr val="FFC00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0.80024</cdr:x>
      <cdr:y>0.34785</cdr:y>
    </cdr:from>
    <cdr:to>
      <cdr:x>0.93533</cdr:x>
      <cdr:y>0.41552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6" name="ZoneTexte 3"/>
            <cdr:cNvSpPr txBox="1"/>
          </cdr:nvSpPr>
          <cdr:spPr>
            <a:xfrm xmlns:a="http://schemas.openxmlformats.org/drawingml/2006/main">
              <a:off x="4380968" y="1266983"/>
              <a:ext cx="739563" cy="2464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1" i="0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𝟎</m:t>
                    </m:r>
                    <m:r>
                      <a:rPr lang="fr-FR" sz="1100" b="1" i="0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,</m:t>
                    </m:r>
                    <m:r>
                      <a:rPr lang="fr-FR" sz="1100" b="1" i="0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𝟔𝟑</m:t>
                    </m:r>
                    <m:sSub>
                      <m:sSubPr>
                        <m:ctrlPr>
                          <a:rPr lang="fr-FR" sz="1100" b="1" i="1">
                            <a:solidFill>
                              <a:srgbClr val="7030A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7030A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7030A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7030A0"/>
                </a:solidFill>
              </a:endParaRPr>
            </a:p>
          </cdr:txBody>
        </cdr:sp>
      </mc:Choice>
      <mc:Fallback xmlns="">
        <cdr:sp macro="" textlink="">
          <cdr:nvSpPr>
            <cdr:cNvPr id="6" name="ZoneTexte 3"/>
            <cdr:cNvSpPr txBox="1"/>
          </cdr:nvSpPr>
          <cdr:spPr>
            <a:xfrm xmlns:a="http://schemas.openxmlformats.org/drawingml/2006/main">
              <a:off x="4380968" y="1266983"/>
              <a:ext cx="739563" cy="2464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7030A0"/>
                  </a:solidFill>
                  <a:latin typeface="Cambria Math" panose="02040503050406030204" pitchFamily="18" charset="0"/>
                </a:rPr>
                <a:t>𝟎,𝟔𝟑𝑺_</a:t>
              </a:r>
              <a:r>
                <a:rPr lang="fr-FR" sz="1100" b="1" i="0">
                  <a:solidFill>
                    <a:srgbClr val="7030A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</a:t>
              </a:r>
              <a:endParaRPr lang="fr-FR" sz="1100" b="1">
                <a:solidFill>
                  <a:srgbClr val="7030A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0.24421</cdr:x>
      <cdr:y>0.75397</cdr:y>
    </cdr:from>
    <cdr:to>
      <cdr:x>0.30603</cdr:x>
      <cdr:y>0.82164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7" name="ZoneTexte 3"/>
            <cdr:cNvSpPr txBox="1"/>
          </cdr:nvSpPr>
          <cdr:spPr>
            <a:xfrm xmlns:a="http://schemas.openxmlformats.org/drawingml/2006/main">
              <a:off x="1336951" y="2746214"/>
              <a:ext cx="338440" cy="2464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1" i="1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𝑻</m:t>
                    </m:r>
                  </m:oMath>
                </m:oMathPara>
              </a14:m>
              <a:endParaRPr lang="fr-FR" sz="1100" b="1">
                <a:solidFill>
                  <a:schemeClr val="accent1"/>
                </a:solidFill>
              </a:endParaRPr>
            </a:p>
          </cdr:txBody>
        </cdr:sp>
      </mc:Choice>
      <mc:Fallback xmlns="">
        <cdr:sp macro="" textlink="">
          <cdr:nvSpPr>
            <cdr:cNvPr id="7" name="ZoneTexte 3"/>
            <cdr:cNvSpPr txBox="1"/>
          </cdr:nvSpPr>
          <cdr:spPr>
            <a:xfrm xmlns:a="http://schemas.openxmlformats.org/drawingml/2006/main">
              <a:off x="1336951" y="2746214"/>
              <a:ext cx="338440" cy="2464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𝑻</a:t>
              </a:r>
              <a:endParaRPr lang="fr-FR" sz="1100" b="1">
                <a:solidFill>
                  <a:schemeClr val="accent1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0.52859</cdr:x>
      <cdr:y>0.75426</cdr:y>
    </cdr:from>
    <cdr:to>
      <cdr:x>0.59041</cdr:x>
      <cdr:y>0.82193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8" name="ZoneTexte 3"/>
            <cdr:cNvSpPr txBox="1"/>
          </cdr:nvSpPr>
          <cdr:spPr>
            <a:xfrm xmlns:a="http://schemas.openxmlformats.org/drawingml/2006/main">
              <a:off x="2893817" y="2747263"/>
              <a:ext cx="338439" cy="2464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1" i="1">
                        <a:solidFill>
                          <a:srgbClr val="FFC000"/>
                        </a:solidFill>
                        <a:latin typeface="Cambria Math" panose="02040503050406030204" pitchFamily="18" charset="0"/>
                      </a:rPr>
                      <m:t>𝟑</m:t>
                    </m:r>
                    <m:r>
                      <a:rPr lang="fr-FR" sz="1100" b="1" i="1">
                        <a:solidFill>
                          <a:srgbClr val="FFC000"/>
                        </a:solidFill>
                        <a:latin typeface="Cambria Math" panose="02040503050406030204" pitchFamily="18" charset="0"/>
                      </a:rPr>
                      <m:t>𝑻</m:t>
                    </m:r>
                  </m:oMath>
                </m:oMathPara>
              </a14:m>
              <a:endParaRPr lang="fr-FR" sz="1100" b="1">
                <a:solidFill>
                  <a:srgbClr val="FFC000"/>
                </a:solidFill>
              </a:endParaRPr>
            </a:p>
          </cdr:txBody>
        </cdr:sp>
      </mc:Choice>
      <mc:Fallback xmlns="">
        <cdr:sp macro="" textlink="">
          <cdr:nvSpPr>
            <cdr:cNvPr id="8" name="ZoneTexte 3"/>
            <cdr:cNvSpPr txBox="1"/>
          </cdr:nvSpPr>
          <cdr:spPr>
            <a:xfrm xmlns:a="http://schemas.openxmlformats.org/drawingml/2006/main">
              <a:off x="2893817" y="2747263"/>
              <a:ext cx="338439" cy="24647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FFC000"/>
                  </a:solidFill>
                  <a:latin typeface="Cambria Math" panose="02040503050406030204" pitchFamily="18" charset="0"/>
                </a:rPr>
                <a:t>𝟑𝑻</a:t>
              </a:r>
              <a:endParaRPr lang="fr-FR" sz="1100" b="1">
                <a:solidFill>
                  <a:srgbClr val="FFC000"/>
                </a:solidFill>
              </a:endParaRPr>
            </a:p>
          </cdr:txBody>
        </cdr:sp>
      </mc:Fallback>
    </mc:AlternateContent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111093</xdr:colOff>
      <xdr:row>14</xdr:row>
      <xdr:rowOff>82825</xdr:rowOff>
    </xdr:from>
    <xdr:to>
      <xdr:col>18</xdr:col>
      <xdr:colOff>198784</xdr:colOff>
      <xdr:row>33</xdr:row>
      <xdr:rowOff>118699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</xdr:row>
      <xdr:rowOff>99391</xdr:rowOff>
    </xdr:from>
    <xdr:to>
      <xdr:col>14</xdr:col>
      <xdr:colOff>351184</xdr:colOff>
      <xdr:row>7</xdr:row>
      <xdr:rowOff>8281</xdr:rowOff>
    </xdr:to>
    <xdr:grpSp>
      <xdr:nvGrpSpPr>
        <xdr:cNvPr id="5" name="Groupe 4"/>
        <xdr:cNvGrpSpPr/>
      </xdr:nvGrpSpPr>
      <xdr:grpSpPr>
        <a:xfrm>
          <a:off x="3760304" y="679174"/>
          <a:ext cx="3250097" cy="670890"/>
          <a:chOff x="695740" y="5565914"/>
          <a:chExt cx="4161183" cy="670891"/>
        </a:xfrm>
      </xdr:grpSpPr>
      <xdr:grpSp>
        <xdr:nvGrpSpPr>
          <xdr:cNvPr id="6" name="Groupe 5"/>
          <xdr:cNvGrpSpPr/>
        </xdr:nvGrpSpPr>
        <xdr:grpSpPr>
          <a:xfrm>
            <a:off x="1631675" y="5565914"/>
            <a:ext cx="2277717" cy="670891"/>
            <a:chOff x="1548848" y="5847522"/>
            <a:chExt cx="2277717" cy="670891"/>
          </a:xfrm>
        </xdr:grpSpPr>
        <xdr:sp macro="" textlink="">
          <xdr:nvSpPr>
            <xdr:cNvPr id="9" name="Rectangle 8"/>
            <xdr:cNvSpPr/>
          </xdr:nvSpPr>
          <xdr:spPr>
            <a:xfrm>
              <a:off x="1548848" y="5847522"/>
              <a:ext cx="2277717" cy="670891"/>
            </a:xfrm>
            <a:prstGeom prst="rect">
              <a:avLst/>
            </a:prstGeom>
            <a:solidFill>
              <a:schemeClr val="bg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10" name="ZoneTexte 9"/>
                <xdr:cNvSpPr txBox="1"/>
              </xdr:nvSpPr>
              <xdr:spPr>
                <a:xfrm>
                  <a:off x="2319129" y="5922066"/>
                  <a:ext cx="778565" cy="554935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f>
                          <m:fPr>
                            <m:ctrlPr>
                              <a:rPr lang="fr-FR" sz="16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𝐾</m:t>
                            </m:r>
                          </m:num>
                          <m:den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𝑇𝑝</m:t>
                            </m:r>
                          </m:den>
                        </m:f>
                      </m:oMath>
                    </m:oMathPara>
                  </a14:m>
                  <a:endParaRPr lang="fr-FR" sz="1600"/>
                </a:p>
              </xdr:txBody>
            </xdr:sp>
          </mc:Choice>
          <mc:Fallback xmlns="">
            <xdr:sp macro="" textlink="">
              <xdr:nvSpPr>
                <xdr:cNvPr id="10" name="ZoneTexte 9"/>
                <xdr:cNvSpPr txBox="1"/>
              </xdr:nvSpPr>
              <xdr:spPr>
                <a:xfrm>
                  <a:off x="2319129" y="5922066"/>
                  <a:ext cx="778565" cy="554935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/>
                  <a:r>
                    <a:rPr lang="fr-FR" sz="1600" b="0" i="0">
                      <a:latin typeface="Cambria Math" panose="02040503050406030204" pitchFamily="18" charset="0"/>
                    </a:rPr>
                    <a:t>𝐾/(1+𝑇𝑝)</a:t>
                  </a:r>
                  <a:endParaRPr lang="fr-FR" sz="1600"/>
                </a:p>
              </xdr:txBody>
            </xdr:sp>
          </mc:Fallback>
        </mc:AlternateContent>
      </xdr:grpSp>
      <xdr:cxnSp macro="">
        <xdr:nvCxnSpPr>
          <xdr:cNvPr id="7" name="Connecteur droit 6"/>
          <xdr:cNvCxnSpPr>
            <a:endCxn id="9" idx="1"/>
          </xdr:cNvCxnSpPr>
        </xdr:nvCxnSpPr>
        <xdr:spPr>
          <a:xfrm flipV="1">
            <a:off x="695740" y="5901360"/>
            <a:ext cx="935935" cy="4140"/>
          </a:xfrm>
          <a:prstGeom prst="line">
            <a:avLst/>
          </a:prstGeom>
          <a:ln w="285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7"/>
          <xdr:cNvCxnSpPr>
            <a:stCxn id="9" idx="3"/>
          </xdr:cNvCxnSpPr>
        </xdr:nvCxnSpPr>
        <xdr:spPr>
          <a:xfrm flipV="1">
            <a:off x="3909392" y="5896390"/>
            <a:ext cx="947531" cy="4970"/>
          </a:xfrm>
          <a:prstGeom prst="line">
            <a:avLst/>
          </a:prstGeom>
          <a:ln w="285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0.75506</cdr:x>
      <cdr:y>0.2999</cdr:y>
    </cdr:from>
    <cdr:to>
      <cdr:x>1</cdr:x>
      <cdr:y>0.36757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112481" y="1096240"/>
              <a:ext cx="1334058" cy="2473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fr-FR" sz="1100" b="1" i="1">
                        <a:solidFill>
                          <a:srgbClr val="00B05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𝑲𝒂</m:t>
                    </m:r>
                    <m:d>
                      <m:d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𝒕</m:t>
                        </m:r>
                        <m:r>
                          <a:rPr lang="fr-FR" sz="1100" b="1" i="1">
                            <a:solidFill>
                              <a:srgbClr val="00B05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fr-FR" sz="1100" b="1" i="1">
                            <a:solidFill>
                              <a:srgbClr val="00B05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𝑻</m:t>
                        </m:r>
                      </m:e>
                    </m:d>
                  </m:oMath>
                </m:oMathPara>
              </a14:m>
              <a:endParaRPr lang="fr-FR" sz="1100" b="1">
                <a:solidFill>
                  <a:srgbClr val="00B050"/>
                </a:solidFill>
              </a:endParaRPr>
            </a:p>
          </cdr:txBody>
        </cdr:sp>
      </mc:Choice>
      <mc:Fallback xmlns="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112481" y="1096240"/>
              <a:ext cx="1334058" cy="2473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</a:rPr>
                <a:t>𝑺_</a:t>
              </a:r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∞=</a:t>
              </a:r>
              <a:r>
                <a:rPr lang="fr-FR" sz="1100" b="1" i="0">
                  <a:solidFill>
                    <a:srgbClr val="00B050"/>
                  </a:solidFill>
                  <a:effectLst/>
                  <a:latin typeface="+mn-lt"/>
                  <a:ea typeface="+mn-ea"/>
                  <a:cs typeface="+mn-cs"/>
                </a:rPr>
                <a:t>𝑲𝒂(𝒕−𝑻)</a:t>
              </a:r>
              <a:endParaRPr lang="fr-FR" sz="1100" b="1">
                <a:solidFill>
                  <a:srgbClr val="00B05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0.78321</cdr:x>
      <cdr:y>0.47235</cdr:y>
    </cdr:from>
    <cdr:to>
      <cdr:x>0.86648</cdr:x>
      <cdr:y>0.54002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4" name="ZoneTexte 5"/>
            <cdr:cNvSpPr txBox="1"/>
          </cdr:nvSpPr>
          <cdr:spPr>
            <a:xfrm xmlns:a="http://schemas.openxmlformats.org/drawingml/2006/main">
              <a:off x="4265787" y="1726611"/>
              <a:ext cx="453533" cy="2473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𝒆</m:t>
                    </m:r>
                    <m:d>
                      <m:dPr>
                        <m:ctrlP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𝒕</m:t>
                        </m:r>
                      </m:e>
                    </m:d>
                  </m:oMath>
                </m:oMathPara>
              </a14:m>
              <a:endParaRPr lang="fr-FR" sz="1100" b="1">
                <a:solidFill>
                  <a:srgbClr val="FF0000"/>
                </a:solidFill>
              </a:endParaRPr>
            </a:p>
          </cdr:txBody>
        </cdr:sp>
      </mc:Choice>
      <mc:Fallback xmlns="">
        <cdr:sp macro="" textlink="">
          <cdr:nvSpPr>
            <cdr:cNvPr id="4" name="ZoneTexte 5"/>
            <cdr:cNvSpPr txBox="1"/>
          </cdr:nvSpPr>
          <cdr:spPr>
            <a:xfrm xmlns:a="http://schemas.openxmlformats.org/drawingml/2006/main">
              <a:off x="4265787" y="1726611"/>
              <a:ext cx="453533" cy="2473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𝒆(𝒕)</a:t>
              </a:r>
              <a:endParaRPr lang="fr-FR" sz="1100" b="1">
                <a:solidFill>
                  <a:srgbClr val="FF000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0.36277</cdr:x>
      <cdr:y>0.56312</cdr:y>
    </cdr:from>
    <cdr:to>
      <cdr:x>0.45407</cdr:x>
      <cdr:y>0.63079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6" name="ZoneTexte 3"/>
            <cdr:cNvSpPr txBox="1"/>
          </cdr:nvSpPr>
          <cdr:spPr>
            <a:xfrm xmlns:a="http://schemas.openxmlformats.org/drawingml/2006/main">
              <a:off x="1975860" y="2058416"/>
              <a:ext cx="497223" cy="2473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1" i="1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𝒔</m:t>
                    </m:r>
                    <m:d>
                      <m:dPr>
                        <m:ctrlPr>
                          <a:rPr lang="fr-FR" sz="1100" b="1" i="1">
                            <a:solidFill>
                              <a:srgbClr val="7030A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fr-FR" sz="1100" b="1" i="1">
                            <a:solidFill>
                              <a:srgbClr val="7030A0"/>
                            </a:solidFill>
                            <a:latin typeface="Cambria Math" panose="02040503050406030204" pitchFamily="18" charset="0"/>
                          </a:rPr>
                          <m:t>𝒕</m:t>
                        </m:r>
                      </m:e>
                    </m:d>
                  </m:oMath>
                </m:oMathPara>
              </a14:m>
              <a:endParaRPr lang="fr-FR" sz="1100" b="1">
                <a:solidFill>
                  <a:srgbClr val="7030A0"/>
                </a:solidFill>
              </a:endParaRPr>
            </a:p>
          </cdr:txBody>
        </cdr:sp>
      </mc:Choice>
      <mc:Fallback xmlns="">
        <cdr:sp macro="" textlink="">
          <cdr:nvSpPr>
            <cdr:cNvPr id="6" name="ZoneTexte 3"/>
            <cdr:cNvSpPr txBox="1"/>
          </cdr:nvSpPr>
          <cdr:spPr>
            <a:xfrm xmlns:a="http://schemas.openxmlformats.org/drawingml/2006/main">
              <a:off x="1975860" y="2058416"/>
              <a:ext cx="497223" cy="2473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7030A0"/>
                  </a:solidFill>
                  <a:latin typeface="Cambria Math" panose="02040503050406030204" pitchFamily="18" charset="0"/>
                </a:rPr>
                <a:t>𝒔(𝒕)</a:t>
              </a:r>
              <a:endParaRPr lang="fr-FR" sz="1100" b="1">
                <a:solidFill>
                  <a:srgbClr val="7030A0"/>
                </a:solidFill>
              </a:endParaRPr>
            </a:p>
          </cdr:txBody>
        </cdr:sp>
      </mc:Fallback>
    </mc:AlternateContent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111093</xdr:colOff>
      <xdr:row>14</xdr:row>
      <xdr:rowOff>82825</xdr:rowOff>
    </xdr:from>
    <xdr:to>
      <xdr:col>20</xdr:col>
      <xdr:colOff>198784</xdr:colOff>
      <xdr:row>33</xdr:row>
      <xdr:rowOff>118699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289892</xdr:colOff>
      <xdr:row>14</xdr:row>
      <xdr:rowOff>66261</xdr:rowOff>
    </xdr:from>
    <xdr:to>
      <xdr:col>29</xdr:col>
      <xdr:colOff>322814</xdr:colOff>
      <xdr:row>33</xdr:row>
      <xdr:rowOff>89089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521803</xdr:colOff>
      <xdr:row>1</xdr:row>
      <xdr:rowOff>140804</xdr:rowOff>
    </xdr:from>
    <xdr:to>
      <xdr:col>24</xdr:col>
      <xdr:colOff>356153</xdr:colOff>
      <xdr:row>9</xdr:row>
      <xdr:rowOff>49696</xdr:rowOff>
    </xdr:to>
    <xdr:grpSp>
      <xdr:nvGrpSpPr>
        <xdr:cNvPr id="84" name="Groupe 83"/>
        <xdr:cNvGrpSpPr/>
      </xdr:nvGrpSpPr>
      <xdr:grpSpPr>
        <a:xfrm>
          <a:off x="1101586" y="339587"/>
          <a:ext cx="11786154" cy="1432892"/>
          <a:chOff x="679173" y="5110370"/>
          <a:chExt cx="11786154" cy="1432892"/>
        </a:xfrm>
      </xdr:grpSpPr>
      <xdr:grpSp>
        <xdr:nvGrpSpPr>
          <xdr:cNvPr id="81" name="Groupe 80"/>
          <xdr:cNvGrpSpPr/>
        </xdr:nvGrpSpPr>
        <xdr:grpSpPr>
          <a:xfrm>
            <a:off x="679173" y="5342283"/>
            <a:ext cx="9925881" cy="1200979"/>
            <a:chOff x="480390" y="5292587"/>
            <a:chExt cx="9925881" cy="1200979"/>
          </a:xfrm>
        </xdr:grpSpPr>
        <xdr:grpSp>
          <xdr:nvGrpSpPr>
            <xdr:cNvPr id="4" name="Groupe 3"/>
            <xdr:cNvGrpSpPr/>
          </xdr:nvGrpSpPr>
          <xdr:grpSpPr>
            <a:xfrm>
              <a:off x="6245088" y="5441675"/>
              <a:ext cx="4161183" cy="670891"/>
              <a:chOff x="6178827" y="4315240"/>
              <a:chExt cx="4161183" cy="670891"/>
            </a:xfrm>
          </xdr:grpSpPr>
          <xdr:grpSp>
            <xdr:nvGrpSpPr>
              <xdr:cNvPr id="5" name="Groupe 4"/>
              <xdr:cNvGrpSpPr/>
            </xdr:nvGrpSpPr>
            <xdr:grpSpPr>
              <a:xfrm>
                <a:off x="7114762" y="4315240"/>
                <a:ext cx="2277717" cy="670891"/>
                <a:chOff x="7031935" y="4596848"/>
                <a:chExt cx="2277717" cy="670891"/>
              </a:xfrm>
            </xdr:grpSpPr>
            <xdr:sp macro="" textlink="">
              <xdr:nvSpPr>
                <xdr:cNvPr id="8" name="Rectangle 7"/>
                <xdr:cNvSpPr/>
              </xdr:nvSpPr>
              <xdr:spPr>
                <a:xfrm>
                  <a:off x="7031935" y="4596848"/>
                  <a:ext cx="2277717" cy="670891"/>
                </a:xfrm>
                <a:prstGeom prst="rect">
                  <a:avLst/>
                </a:prstGeom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fr-FR" sz="1100"/>
                </a:p>
              </xdr:txBody>
            </xdr:sp>
            <mc:AlternateContent xmlns:mc="http://schemas.openxmlformats.org/markup-compatibility/2006" xmlns:a14="http://schemas.microsoft.com/office/drawing/2010/main">
              <mc:Choice Requires="a14">
                <xdr:sp macro="" textlink="">
                  <xdr:nvSpPr>
                    <xdr:cNvPr id="9" name="ZoneTexte 8"/>
                    <xdr:cNvSpPr txBox="1"/>
                  </xdr:nvSpPr>
                  <xdr:spPr>
                    <a:xfrm>
                      <a:off x="7810499" y="4654827"/>
                      <a:ext cx="778565" cy="55493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pPr/>
                      <a14:m>
                        <m:oMathPara xmlns:m="http://schemas.openxmlformats.org/officeDocument/2006/math">
                          <m:oMathParaPr>
                            <m:jc m:val="centerGroup"/>
                          </m:oMathParaPr>
                          <m:oMath xmlns:m="http://schemas.openxmlformats.org/officeDocument/2006/math">
                            <m:f>
                              <m:fPr>
                                <m:ctrlPr>
                                  <a:rPr lang="fr-FR" sz="160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𝐾</m:t>
                                </m:r>
                              </m:num>
                              <m:den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𝑇𝑝</m:t>
                                </m:r>
                              </m:den>
                            </m:f>
                          </m:oMath>
                        </m:oMathPara>
                      </a14:m>
                      <a:endParaRPr lang="fr-FR" sz="1600"/>
                    </a:p>
                  </xdr:txBody>
                </xdr:sp>
              </mc:Choice>
              <mc:Fallback xmlns="">
                <xdr:sp macro="" textlink="">
                  <xdr:nvSpPr>
                    <xdr:cNvPr id="9" name="ZoneTexte 8"/>
                    <xdr:cNvSpPr txBox="1"/>
                  </xdr:nvSpPr>
                  <xdr:spPr>
                    <a:xfrm>
                      <a:off x="7810499" y="4654827"/>
                      <a:ext cx="778565" cy="554935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pPr/>
                      <a:r>
                        <a:rPr lang="fr-FR" sz="1600" b="0" i="0">
                          <a:latin typeface="Cambria Math" panose="02040503050406030204" pitchFamily="18" charset="0"/>
                        </a:rPr>
                        <a:t>𝐾/(1+𝑇𝑝)</a:t>
                      </a:r>
                      <a:endParaRPr lang="fr-FR" sz="1600"/>
                    </a:p>
                  </xdr:txBody>
                </xdr:sp>
              </mc:Fallback>
            </mc:AlternateContent>
          </xdr:grpSp>
          <xdr:cxnSp macro="">
            <xdr:nvCxnSpPr>
              <xdr:cNvPr id="6" name="Connecteur droit 5"/>
              <xdr:cNvCxnSpPr>
                <a:endCxn id="8" idx="1"/>
              </xdr:cNvCxnSpPr>
            </xdr:nvCxnSpPr>
            <xdr:spPr>
              <a:xfrm flipV="1">
                <a:off x="6178827" y="4650686"/>
                <a:ext cx="935935" cy="4140"/>
              </a:xfrm>
              <a:prstGeom prst="line">
                <a:avLst/>
              </a:prstGeom>
              <a:ln w="285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" name="Connecteur droit 6"/>
              <xdr:cNvCxnSpPr>
                <a:stCxn id="8" idx="3"/>
              </xdr:cNvCxnSpPr>
            </xdr:nvCxnSpPr>
            <xdr:spPr>
              <a:xfrm flipV="1">
                <a:off x="9392479" y="4645716"/>
                <a:ext cx="947531" cy="4970"/>
              </a:xfrm>
              <a:prstGeom prst="line">
                <a:avLst/>
              </a:prstGeom>
              <a:ln w="28575"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2" name="Groupe 71"/>
            <xdr:cNvGrpSpPr/>
          </xdr:nvGrpSpPr>
          <xdr:grpSpPr>
            <a:xfrm>
              <a:off x="480390" y="5292587"/>
              <a:ext cx="4340088" cy="1200979"/>
              <a:chOff x="1234108" y="5541065"/>
              <a:chExt cx="4340088" cy="1200979"/>
            </a:xfrm>
          </xdr:grpSpPr>
          <xdr:grpSp>
            <xdr:nvGrpSpPr>
              <xdr:cNvPr id="59" name="Groupe 58"/>
              <xdr:cNvGrpSpPr/>
            </xdr:nvGrpSpPr>
            <xdr:grpSpPr>
              <a:xfrm>
                <a:off x="1234108" y="5541065"/>
                <a:ext cx="4340088" cy="1200979"/>
                <a:chOff x="1234108" y="5541065"/>
                <a:chExt cx="4340088" cy="1200979"/>
              </a:xfrm>
            </xdr:grpSpPr>
            <mc:AlternateContent xmlns:mc="http://schemas.openxmlformats.org/markup-compatibility/2006" xmlns:a14="http://schemas.microsoft.com/office/drawing/2010/main">
              <mc:Choice Requires="a14">
                <xdr:sp macro="" textlink="">
                  <xdr:nvSpPr>
                    <xdr:cNvPr id="56" name="ZoneTexte 55"/>
                    <xdr:cNvSpPr txBox="1"/>
                  </xdr:nvSpPr>
                  <xdr:spPr>
                    <a:xfrm>
                      <a:off x="1797325" y="5665305"/>
                      <a:ext cx="298174" cy="347870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pPr/>
                      <a14:m>
                        <m:oMathPara xmlns:m="http://schemas.openxmlformats.org/officeDocument/2006/math">
                          <m:oMathParaPr>
                            <m:jc m:val="centerGroup"/>
                          </m:oMathParaPr>
                          <m:oMath xmlns:m="http://schemas.openxmlformats.org/officeDocument/2006/math"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</m:oMath>
                        </m:oMathPara>
                      </a14:m>
                      <a:endParaRPr lang="fr-FR" sz="1600"/>
                    </a:p>
                  </xdr:txBody>
                </xdr:sp>
              </mc:Choice>
              <mc:Fallback xmlns="">
                <xdr:sp macro="" textlink="">
                  <xdr:nvSpPr>
                    <xdr:cNvPr id="56" name="ZoneTexte 55"/>
                    <xdr:cNvSpPr txBox="1"/>
                  </xdr:nvSpPr>
                  <xdr:spPr>
                    <a:xfrm>
                      <a:off x="1797325" y="5665305"/>
                      <a:ext cx="298174" cy="347870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pPr/>
                      <a:r>
                        <a:rPr lang="fr-FR" sz="1600" b="0" i="0">
                          <a:latin typeface="Cambria Math" panose="02040503050406030204" pitchFamily="18" charset="0"/>
                        </a:rPr>
                        <a:t>+</a:t>
                      </a:r>
                      <a:endParaRPr lang="fr-FR" sz="1600"/>
                    </a:p>
                  </xdr:txBody>
                </xdr:sp>
              </mc:Fallback>
            </mc:AlternateContent>
            <xdr:grpSp>
              <xdr:nvGrpSpPr>
                <xdr:cNvPr id="58" name="Groupe 57"/>
                <xdr:cNvGrpSpPr/>
              </xdr:nvGrpSpPr>
              <xdr:grpSpPr>
                <a:xfrm>
                  <a:off x="1234108" y="5541065"/>
                  <a:ext cx="4340088" cy="1200979"/>
                  <a:chOff x="1234108" y="5541065"/>
                  <a:chExt cx="4340088" cy="1200979"/>
                </a:xfrm>
              </xdr:grpSpPr>
              <xdr:grpSp>
                <xdr:nvGrpSpPr>
                  <xdr:cNvPr id="55" name="Groupe 54"/>
                  <xdr:cNvGrpSpPr/>
                </xdr:nvGrpSpPr>
                <xdr:grpSpPr>
                  <a:xfrm>
                    <a:off x="1234108" y="5541065"/>
                    <a:ext cx="4340088" cy="1200979"/>
                    <a:chOff x="1234108" y="5541065"/>
                    <a:chExt cx="4340088" cy="1200979"/>
                  </a:xfrm>
                </xdr:grpSpPr>
                <xdr:grpSp>
                  <xdr:nvGrpSpPr>
                    <xdr:cNvPr id="51" name="Groupe 50"/>
                    <xdr:cNvGrpSpPr/>
                  </xdr:nvGrpSpPr>
                  <xdr:grpSpPr>
                    <a:xfrm>
                      <a:off x="1234108" y="5541065"/>
                      <a:ext cx="4340088" cy="1200979"/>
                      <a:chOff x="1234108" y="5541065"/>
                      <a:chExt cx="4340088" cy="1200979"/>
                    </a:xfrm>
                  </xdr:grpSpPr>
                  <xdr:cxnSp macro="">
                    <xdr:nvCxnSpPr>
                      <xdr:cNvPr id="42" name="Connecteur droit 41"/>
                      <xdr:cNvCxnSpPr>
                        <a:stCxn id="32" idx="3"/>
                      </xdr:cNvCxnSpPr>
                    </xdr:nvCxnSpPr>
                    <xdr:spPr>
                      <a:xfrm flipV="1">
                        <a:off x="3950805" y="6543261"/>
                        <a:ext cx="1225825" cy="4142"/>
                      </a:xfrm>
                      <a:prstGeom prst="line">
                        <a:avLst/>
                      </a:prstGeom>
                      <a:ln w="28575"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grpSp>
                    <xdr:nvGrpSpPr>
                      <xdr:cNvPr id="50" name="Groupe 49"/>
                      <xdr:cNvGrpSpPr/>
                    </xdr:nvGrpSpPr>
                    <xdr:grpSpPr>
                      <a:xfrm>
                        <a:off x="1234108" y="5541065"/>
                        <a:ext cx="4340088" cy="1200979"/>
                        <a:chOff x="1234108" y="5541065"/>
                        <a:chExt cx="4340088" cy="1200979"/>
                      </a:xfrm>
                    </xdr:grpSpPr>
                    <xdr:grpSp>
                      <xdr:nvGrpSpPr>
                        <xdr:cNvPr id="38" name="Groupe 37"/>
                        <xdr:cNvGrpSpPr/>
                      </xdr:nvGrpSpPr>
                      <xdr:grpSpPr>
                        <a:xfrm>
                          <a:off x="1234108" y="5541065"/>
                          <a:ext cx="4340088" cy="1200979"/>
                          <a:chOff x="1234108" y="5541065"/>
                          <a:chExt cx="4340088" cy="1200979"/>
                        </a:xfrm>
                      </xdr:grpSpPr>
                      <xdr:cxnSp macro="">
                        <xdr:nvCxnSpPr>
                          <xdr:cNvPr id="26" name="Connecteur droit 25"/>
                          <xdr:cNvCxnSpPr>
                            <a:stCxn id="22" idx="1"/>
                            <a:endCxn id="22" idx="5"/>
                          </xdr:cNvCxnSpPr>
                        </xdr:nvCxnSpPr>
                        <xdr:spPr>
                          <a:xfrm>
                            <a:off x="1913354" y="5633251"/>
                            <a:ext cx="480248" cy="445108"/>
                          </a:xfrm>
                          <a:prstGeom prst="line">
                            <a:avLst/>
                          </a:prstGeom>
                          <a:ln w="28575">
                            <a:solidFill>
                              <a:sysClr val="windowText" lastClr="000000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29" name="Connecteur droit 28"/>
                          <xdr:cNvCxnSpPr>
                            <a:stCxn id="22" idx="3"/>
                            <a:endCxn id="22" idx="7"/>
                          </xdr:cNvCxnSpPr>
                        </xdr:nvCxnSpPr>
                        <xdr:spPr>
                          <a:xfrm flipV="1">
                            <a:off x="1913354" y="5633251"/>
                            <a:ext cx="480248" cy="445108"/>
                          </a:xfrm>
                          <a:prstGeom prst="line">
                            <a:avLst/>
                          </a:prstGeom>
                          <a:ln w="28575">
                            <a:solidFill>
                              <a:sysClr val="windowText" lastClr="000000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grpSp>
                        <xdr:nvGrpSpPr>
                          <xdr:cNvPr id="37" name="Groupe 36"/>
                          <xdr:cNvGrpSpPr/>
                        </xdr:nvGrpSpPr>
                        <xdr:grpSpPr>
                          <a:xfrm>
                            <a:off x="1234108" y="5541065"/>
                            <a:ext cx="4340088" cy="1200979"/>
                            <a:chOff x="1234108" y="5541065"/>
                            <a:chExt cx="4340088" cy="1200979"/>
                          </a:xfrm>
                        </xdr:grpSpPr>
                        <xdr:grpSp>
                          <xdr:nvGrpSpPr>
                            <xdr:cNvPr id="34" name="Groupe 33"/>
                            <xdr:cNvGrpSpPr/>
                          </xdr:nvGrpSpPr>
                          <xdr:grpSpPr>
                            <a:xfrm>
                              <a:off x="1813891" y="5541065"/>
                              <a:ext cx="3760305" cy="1200979"/>
                              <a:chOff x="1813891" y="5565913"/>
                              <a:chExt cx="3760305" cy="1200979"/>
                            </a:xfrm>
                          </xdr:grpSpPr>
                          <xdr:grpSp>
                            <xdr:nvGrpSpPr>
                              <xdr:cNvPr id="24" name="Groupe 23"/>
                              <xdr:cNvGrpSpPr/>
                            </xdr:nvGrpSpPr>
                            <xdr:grpSpPr>
                              <a:xfrm>
                                <a:off x="1813891" y="5565913"/>
                                <a:ext cx="3760305" cy="629479"/>
                                <a:chOff x="1813891" y="5565913"/>
                                <a:chExt cx="3760305" cy="629479"/>
                              </a:xfrm>
                            </xdr:grpSpPr>
                            <xdr:grpSp>
                              <xdr:nvGrpSpPr>
                                <xdr:cNvPr id="10" name="Groupe 9"/>
                                <xdr:cNvGrpSpPr/>
                              </xdr:nvGrpSpPr>
                              <xdr:grpSpPr>
                                <a:xfrm>
                                  <a:off x="2493065" y="5565913"/>
                                  <a:ext cx="3081131" cy="629478"/>
                                  <a:chOff x="1731066" y="5607327"/>
                                  <a:chExt cx="3081131" cy="629478"/>
                                </a:xfrm>
                              </xdr:grpSpPr>
                              <xdr:grpSp>
                                <xdr:nvGrpSpPr>
                                  <xdr:cNvPr id="11" name="Groupe 10"/>
                                  <xdr:cNvGrpSpPr/>
                                </xdr:nvGrpSpPr>
                                <xdr:grpSpPr>
                                  <a:xfrm>
                                    <a:off x="3139110" y="5607327"/>
                                    <a:ext cx="985631" cy="629478"/>
                                    <a:chOff x="3056283" y="5888935"/>
                                    <a:chExt cx="985631" cy="629478"/>
                                  </a:xfrm>
                                </xdr:grpSpPr>
                                <xdr:sp macro="" textlink="">
                                  <xdr:nvSpPr>
                                    <xdr:cNvPr id="14" name="Rectangle 13"/>
                                    <xdr:cNvSpPr/>
                                  </xdr:nvSpPr>
                                  <xdr:spPr>
                                    <a:xfrm>
                                      <a:off x="3056283" y="5888935"/>
                                      <a:ext cx="985631" cy="629478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chemeClr val="bg1"/>
                                    </a:solidFill>
                                    <a:ln>
                                      <a:solidFill>
                                        <a:sysClr val="windowText" lastClr="000000"/>
                                      </a:solidFill>
                                    </a:ln>
                                  </xdr:spPr>
                                  <xdr:style>
                                    <a:lnRef idx="2">
                                      <a:schemeClr val="accent1">
                                        <a:shade val="50000"/>
                                      </a:schemeClr>
                                    </a:lnRef>
                                    <a:fillRef idx="1">
                                      <a:schemeClr val="accent1"/>
                                    </a:fillRef>
                                    <a:effectRef idx="0">
                                      <a:schemeClr val="accent1"/>
                                    </a:effectRef>
                                    <a:fontRef idx="minor">
                                      <a:schemeClr val="lt1"/>
                                    </a:fontRef>
                                  </xdr:style>
                                  <xdr:txBody>
                                    <a:bodyPr vertOverflow="clip" horzOverflow="clip" rtlCol="0" anchor="t"/>
                                    <a:lstStyle/>
                                    <a:p>
                                      <a:pPr algn="l"/>
                                      <a:endParaRPr lang="fr-FR" sz="1100"/>
                                    </a:p>
                                  </xdr:txBody>
                                </xdr:sp>
                                <mc:AlternateContent xmlns:mc="http://schemas.openxmlformats.org/markup-compatibility/2006" xmlns:a14="http://schemas.microsoft.com/office/drawing/2010/main">
                                  <mc:Choice Requires="a14">
                                    <xdr:sp macro="" textlink="">
                                      <xdr:nvSpPr>
                                        <xdr:cNvPr id="15" name="ZoneTexte 14"/>
                                        <xdr:cNvSpPr txBox="1"/>
                                      </xdr:nvSpPr>
                                      <xdr:spPr>
                                        <a:xfrm>
                                          <a:off x="3139107" y="5913783"/>
                                          <a:ext cx="778565" cy="554935"/>
                                        </a:xfrm>
                                        <a:prstGeom prst="rect">
                                          <a:avLst/>
                                        </a:prstGeom>
                                        <a:noFill/>
                                        <a:ln w="9525" cmpd="sng">
                                          <a:noFill/>
                                        </a:ln>
                                      </xdr:spPr>
                                      <xdr:style>
                                        <a:lnRef idx="0">
                                          <a:scrgbClr r="0" g="0" b="0"/>
                                        </a:lnRef>
                                        <a:fillRef idx="0">
                                          <a:scrgbClr r="0" g="0" b="0"/>
                                        </a:fillRef>
                                        <a:effectRef idx="0">
                                          <a:scrgbClr r="0" g="0" b="0"/>
                                        </a:effectRef>
                                        <a:fontRef idx="minor">
                                          <a:schemeClr val="dk1"/>
                                        </a:fontRef>
                                      </xdr:style>
                                      <xdr:txBody>
                                        <a:bodyPr vertOverflow="clip" horzOverflow="clip" wrap="square" rtlCol="0" anchor="t"/>
                                        <a:lstStyle/>
                                        <a:p>
                                          <a:pPr/>
                                          <a14:m>
                                            <m:oMathPara xmlns:m="http://schemas.openxmlformats.org/officeDocument/2006/math">
                                              <m:oMathParaPr>
                                                <m:jc m:val="centerGroup"/>
                                              </m:oMathParaPr>
                                              <m:oMath xmlns:m="http://schemas.openxmlformats.org/officeDocument/2006/math">
                                                <m:f>
                                                  <m:fPr>
                                                    <m:ctrlPr>
                                                      <a:rPr lang="fr-FR" sz="1600" i="1">
                                                        <a:latin typeface="Cambria Math" panose="02040503050406030204" pitchFamily="18" charset="0"/>
                                                      </a:rPr>
                                                    </m:ctrlPr>
                                                  </m:fPr>
                                                  <m:num>
                                                    <m:sSup>
                                                      <m:sSupPr>
                                                        <m:ctrlPr>
                                                          <a:rPr lang="fr-FR" sz="1600" i="1">
                                                            <a:latin typeface="Cambria Math" panose="02040503050406030204" pitchFamily="18" charset="0"/>
                                                          </a:rPr>
                                                        </m:ctrlPr>
                                                      </m:sSupPr>
                                                      <m:e>
                                                        <m:r>
                                                          <a:rPr lang="fr-FR" sz="1600" b="0" i="1">
                                                            <a:latin typeface="Cambria Math" panose="02040503050406030204" pitchFamily="18" charset="0"/>
                                                          </a:rPr>
                                                          <m:t>𝐾</m:t>
                                                        </m:r>
                                                      </m:e>
                                                      <m:sup>
                                                        <m:r>
                                                          <a:rPr lang="fr-FR" sz="1600" b="0" i="1">
                                                            <a:latin typeface="Cambria Math" panose="02040503050406030204" pitchFamily="18" charset="0"/>
                                                          </a:rPr>
                                                          <m:t>′</m:t>
                                                        </m:r>
                                                      </m:sup>
                                                    </m:sSup>
                                                  </m:num>
                                                  <m:den>
                                                    <m:r>
                                                      <a:rPr lang="fr-FR" sz="1600" b="0" i="1">
                                                        <a:latin typeface="Cambria Math" panose="02040503050406030204" pitchFamily="18" charset="0"/>
                                                      </a:rPr>
                                                      <m:t>1+</m:t>
                                                    </m:r>
                                                    <m:sSup>
                                                      <m:sSupPr>
                                                        <m:ctrlPr>
                                                          <a:rPr lang="fr-FR" sz="1600" b="0" i="1">
                                                            <a:latin typeface="Cambria Math" panose="02040503050406030204" pitchFamily="18" charset="0"/>
                                                          </a:rPr>
                                                        </m:ctrlPr>
                                                      </m:sSupPr>
                                                      <m:e>
                                                        <m:r>
                                                          <a:rPr lang="fr-FR" sz="1600" b="0" i="1">
                                                            <a:latin typeface="Cambria Math" panose="02040503050406030204" pitchFamily="18" charset="0"/>
                                                          </a:rPr>
                                                          <m:t>𝑇</m:t>
                                                        </m:r>
                                                      </m:e>
                                                      <m:sup>
                                                        <m:r>
                                                          <a:rPr lang="fr-FR" sz="1600" b="0" i="1">
                                                            <a:latin typeface="Cambria Math" panose="02040503050406030204" pitchFamily="18" charset="0"/>
                                                          </a:rPr>
                                                          <m:t>′</m:t>
                                                        </m:r>
                                                      </m:sup>
                                                    </m:sSup>
                                                    <m:r>
                                                      <a:rPr lang="fr-FR" sz="1600" b="0" i="1">
                                                        <a:latin typeface="Cambria Math" panose="02040503050406030204" pitchFamily="18" charset="0"/>
                                                      </a:rPr>
                                                      <m:t>𝑝</m:t>
                                                    </m:r>
                                                  </m:den>
                                                </m:f>
                                              </m:oMath>
                                            </m:oMathPara>
                                          </a14:m>
                                          <a:endParaRPr lang="fr-FR" sz="1600"/>
                                        </a:p>
                                      </xdr:txBody>
                                    </xdr:sp>
                                  </mc:Choice>
                                  <mc:Fallback xmlns="">
                                    <xdr:sp macro="" textlink="">
                                      <xdr:nvSpPr>
                                        <xdr:cNvPr id="15" name="ZoneTexte 14"/>
                                        <xdr:cNvSpPr txBox="1"/>
                                      </xdr:nvSpPr>
                                      <xdr:spPr>
                                        <a:xfrm>
                                          <a:off x="3139107" y="5913783"/>
                                          <a:ext cx="778565" cy="554935"/>
                                        </a:xfrm>
                                        <a:prstGeom prst="rect">
                                          <a:avLst/>
                                        </a:prstGeom>
                                        <a:noFill/>
                                        <a:ln w="9525" cmpd="sng">
                                          <a:noFill/>
                                        </a:ln>
                                      </xdr:spPr>
                                      <xdr:style>
                                        <a:lnRef idx="0">
                                          <a:scrgbClr r="0" g="0" b="0"/>
                                        </a:lnRef>
                                        <a:fillRef idx="0">
                                          <a:scrgbClr r="0" g="0" b="0"/>
                                        </a:fillRef>
                                        <a:effectRef idx="0">
                                          <a:scrgbClr r="0" g="0" b="0"/>
                                        </a:effectRef>
                                        <a:fontRef idx="minor">
                                          <a:schemeClr val="dk1"/>
                                        </a:fontRef>
                                      </xdr:style>
                                      <xdr:txBody>
                                        <a:bodyPr vertOverflow="clip" horzOverflow="clip" wrap="square" rtlCol="0" anchor="t"/>
                                        <a:lstStyle/>
                                        <a:p>
                                          <a:pPr/>
                                          <a:r>
                                            <a:rPr lang="fr-FR" sz="1600" b="0" i="0">
                                              <a:latin typeface="Cambria Math" panose="02040503050406030204" pitchFamily="18" charset="0"/>
                                            </a:rPr>
                                            <a:t>𝐾^′/(1+𝑇^′ 𝑝)</a:t>
                                          </a:r>
                                          <a:endParaRPr lang="fr-FR" sz="1600"/>
                                        </a:p>
                                      </xdr:txBody>
                                    </xdr:sp>
                                  </mc:Fallback>
                                </mc:AlternateContent>
                              </xdr:grpSp>
                              <xdr:cxnSp macro="">
                                <xdr:nvCxnSpPr>
                                  <xdr:cNvPr id="12" name="Connecteur droit 11"/>
                                  <xdr:cNvCxnSpPr>
                                    <a:stCxn id="22" idx="6"/>
                                    <a:endCxn id="64" idx="1"/>
                                  </xdr:cNvCxnSpPr>
                                </xdr:nvCxnSpPr>
                                <xdr:spPr>
                                  <a:xfrm>
                                    <a:off x="1731066" y="5922067"/>
                                    <a:ext cx="422413" cy="4141"/>
                                  </a:xfrm>
                                  <a:prstGeom prst="line">
                                    <a:avLst/>
                                  </a:prstGeom>
                                  <a:ln w="28575">
                                    <a:solidFill>
                                      <a:sysClr val="windowText" lastClr="000000"/>
                                    </a:solidFill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13" name="Connecteur droit 12"/>
                                  <xdr:cNvCxnSpPr>
                                    <a:stCxn id="14" idx="3"/>
                                  </xdr:cNvCxnSpPr>
                                </xdr:nvCxnSpPr>
                                <xdr:spPr>
                                  <a:xfrm flipV="1">
                                    <a:off x="4124741" y="5913783"/>
                                    <a:ext cx="687456" cy="8283"/>
                                  </a:xfrm>
                                  <a:prstGeom prst="line">
                                    <a:avLst/>
                                  </a:prstGeom>
                                  <a:ln w="28575">
                                    <a:solidFill>
                                      <a:sysClr val="windowText" lastClr="000000"/>
                                    </a:solidFill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</xdr:grpSp>
                            <xdr:sp macro="" textlink="">
                              <xdr:nvSpPr>
                                <xdr:cNvPr id="22" name="Ellipse 21"/>
                                <xdr:cNvSpPr/>
                              </xdr:nvSpPr>
                              <xdr:spPr>
                                <a:xfrm>
                                  <a:off x="1813891" y="5565914"/>
                                  <a:ext cx="679174" cy="629478"/>
                                </a:xfrm>
                                <a:prstGeom prst="ellipse">
                                  <a:avLst/>
                                </a:prstGeom>
                                <a:noFill/>
                                <a:ln>
                                  <a:solidFill>
                                    <a:schemeClr val="tx1"/>
                                  </a:solidFill>
                                </a:ln>
                              </xdr:spPr>
                              <xdr:style>
                                <a:lnRef idx="2">
                                  <a:schemeClr val="accent1">
                                    <a:shade val="50000"/>
                                  </a:schemeClr>
                                </a:lnRef>
                                <a:fillRef idx="1">
                                  <a:schemeClr val="accent1"/>
                                </a:fillRef>
                                <a:effectRef idx="0">
                                  <a:schemeClr val="accent1"/>
                                </a:effectRef>
                                <a:fontRef idx="minor">
                                  <a:schemeClr val="lt1"/>
                                </a:fontRef>
                              </xdr:style>
                              <xdr:txBody>
                                <a:bodyPr vertOverflow="clip" horzOverflow="clip" rtlCol="0" anchor="t"/>
                                <a:lstStyle/>
                                <a:p>
                                  <a:pPr algn="l"/>
                                  <a:endParaRPr lang="fr-FR" sz="1100"/>
                                </a:p>
                              </xdr:txBody>
                            </xdr:sp>
                          </xdr:grpSp>
                          <xdr:sp macro="" textlink="">
                            <xdr:nvSpPr>
                              <xdr:cNvPr id="32" name="Rectangle 31"/>
                              <xdr:cNvSpPr/>
                            </xdr:nvSpPr>
                            <xdr:spPr>
                              <a:xfrm>
                                <a:off x="3544957" y="6377609"/>
                                <a:ext cx="405848" cy="389283"/>
                              </a:xfrm>
                              <a:prstGeom prst="rect">
                                <a:avLst/>
                              </a:prstGeom>
                              <a:solidFill>
                                <a:schemeClr val="bg1"/>
                              </a:solidFill>
                              <a:ln>
                                <a:solidFill>
                                  <a:sysClr val="windowText" lastClr="000000"/>
                                </a:solidFill>
                              </a:ln>
                            </xdr:spPr>
                            <xdr:style>
                              <a:lnRef idx="2">
                                <a:schemeClr val="accent1">
                                  <a:shade val="50000"/>
                                </a:schemeClr>
                              </a:lnRef>
                              <a:fillRef idx="1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lt1"/>
                              </a:fontRef>
                            </xdr:style>
                            <xdr:txBody>
                              <a:bodyPr vertOverflow="clip" horzOverflow="clip" rtlCol="0" anchor="t"/>
                              <a:lstStyle/>
                              <a:p>
                                <a:pPr algn="l"/>
                                <a:endParaRPr lang="fr-FR" sz="1100"/>
                              </a:p>
                            </xdr:txBody>
                          </xdr:sp>
                          <mc:AlternateContent xmlns:mc="http://schemas.openxmlformats.org/markup-compatibility/2006" xmlns:a14="http://schemas.microsoft.com/office/drawing/2010/main">
                            <mc:Choice Requires="a14">
                              <xdr:sp macro="" textlink="">
                                <xdr:nvSpPr>
                                  <xdr:cNvPr id="33" name="ZoneTexte 32"/>
                                  <xdr:cNvSpPr txBox="1"/>
                                </xdr:nvSpPr>
                                <xdr:spPr>
                                  <a:xfrm>
                                    <a:off x="3594651" y="6410742"/>
                                    <a:ext cx="298174" cy="347870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 w="9525" cmpd="sng">
                                    <a:noFill/>
                                  </a:ln>
                                </xdr:spPr>
                                <xdr:style>
                                  <a:lnRef idx="0">
                                    <a:scrgbClr r="0" g="0" b="0"/>
                                  </a:lnRef>
                                  <a:fillRef idx="0">
                                    <a:scrgbClr r="0" g="0" b="0"/>
                                  </a:fillRef>
                                  <a:effectRef idx="0">
                                    <a:scrgbClr r="0" g="0" b="0"/>
                                  </a:effectRef>
                                  <a:fontRef idx="minor">
                                    <a:schemeClr val="dk1"/>
                                  </a:fontRef>
                                </xdr:style>
                                <xdr:txBody>
                                  <a:bodyPr vertOverflow="clip" horzOverflow="clip" wrap="square" rtlCol="0" anchor="t"/>
                                  <a:lstStyle/>
                                  <a:p>
                                    <a:pPr/>
                                    <a14:m>
                                      <m:oMathPara xmlns:m="http://schemas.openxmlformats.org/officeDocument/2006/math">
                                        <m:oMathParaPr>
                                          <m:jc m:val="centerGroup"/>
                                        </m:oMathParaPr>
                                        <m:oMath xmlns:m="http://schemas.openxmlformats.org/officeDocument/2006/math">
                                          <m:r>
                                            <a:rPr lang="fr-FR" sz="1600" b="0" i="1">
                                              <a:latin typeface="Cambria Math" panose="02040503050406030204" pitchFamily="18" charset="0"/>
                                            </a:rPr>
                                            <m:t>𝐵</m:t>
                                          </m:r>
                                        </m:oMath>
                                      </m:oMathPara>
                                    </a14:m>
                                    <a:endParaRPr lang="fr-FR" sz="1600"/>
                                  </a:p>
                                </xdr:txBody>
                              </xdr:sp>
                            </mc:Choice>
                            <mc:Fallback xmlns="">
                              <xdr:sp macro="" textlink="">
                                <xdr:nvSpPr>
                                  <xdr:cNvPr id="33" name="ZoneTexte 32"/>
                                  <xdr:cNvSpPr txBox="1"/>
                                </xdr:nvSpPr>
                                <xdr:spPr>
                                  <a:xfrm>
                                    <a:off x="3594651" y="6410742"/>
                                    <a:ext cx="298174" cy="347870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 w="9525" cmpd="sng">
                                    <a:noFill/>
                                  </a:ln>
                                </xdr:spPr>
                                <xdr:style>
                                  <a:lnRef idx="0">
                                    <a:scrgbClr r="0" g="0" b="0"/>
                                  </a:lnRef>
                                  <a:fillRef idx="0">
                                    <a:scrgbClr r="0" g="0" b="0"/>
                                  </a:fillRef>
                                  <a:effectRef idx="0">
                                    <a:scrgbClr r="0" g="0" b="0"/>
                                  </a:effectRef>
                                  <a:fontRef idx="minor">
                                    <a:schemeClr val="dk1"/>
                                  </a:fontRef>
                                </xdr:style>
                                <xdr:txBody>
                                  <a:bodyPr vertOverflow="clip" horzOverflow="clip" wrap="square" rtlCol="0" anchor="t"/>
                                  <a:lstStyle/>
                                  <a:p>
                                    <a:pPr/>
                                    <a:r>
                                      <a:rPr lang="fr-FR" sz="1600" b="0" i="0">
                                        <a:latin typeface="Cambria Math" panose="02040503050406030204" pitchFamily="18" charset="0"/>
                                      </a:rPr>
                                      <a:t>𝐵</a:t>
                                    </a:r>
                                    <a:endParaRPr lang="fr-FR" sz="1600"/>
                                  </a:p>
                                </xdr:txBody>
                              </xdr:sp>
                            </mc:Fallback>
                          </mc:AlternateContent>
                        </xdr:grpSp>
                        <xdr:cxnSp macro="">
                          <xdr:nvCxnSpPr>
                            <xdr:cNvPr id="35" name="Connecteur droit 34"/>
                            <xdr:cNvCxnSpPr>
                              <a:endCxn id="22" idx="2"/>
                            </xdr:cNvCxnSpPr>
                          </xdr:nvCxnSpPr>
                          <xdr:spPr>
                            <a:xfrm flipV="1">
                              <a:off x="1234108" y="5855805"/>
                              <a:ext cx="579783" cy="4"/>
                            </a:xfrm>
                            <a:prstGeom prst="line">
                              <a:avLst/>
                            </a:prstGeom>
                            <a:ln w="28575">
                              <a:solidFill>
                                <a:sysClr val="windowText" lastClr="000000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</xdr:grpSp>
                    <xdr:cxnSp macro="">
                      <xdr:nvCxnSpPr>
                        <xdr:cNvPr id="39" name="Connecteur droit 38"/>
                        <xdr:cNvCxnSpPr>
                          <a:endCxn id="32" idx="1"/>
                        </xdr:cNvCxnSpPr>
                      </xdr:nvCxnSpPr>
                      <xdr:spPr>
                        <a:xfrm>
                          <a:off x="2153478" y="6543261"/>
                          <a:ext cx="1391479" cy="4142"/>
                        </a:xfrm>
                        <a:prstGeom prst="line">
                          <a:avLst/>
                        </a:prstGeom>
                        <a:ln w="28575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46" name="Connecteur droit 45"/>
                        <xdr:cNvCxnSpPr>
                          <a:stCxn id="22" idx="4"/>
                        </xdr:cNvCxnSpPr>
                      </xdr:nvCxnSpPr>
                      <xdr:spPr>
                        <a:xfrm>
                          <a:off x="2153478" y="6170544"/>
                          <a:ext cx="0" cy="389282"/>
                        </a:xfrm>
                        <a:prstGeom prst="line">
                          <a:avLst/>
                        </a:prstGeom>
                        <a:ln w="28575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</xdr:grpSp>
                <xdr:cxnSp macro="">
                  <xdr:nvCxnSpPr>
                    <xdr:cNvPr id="53" name="Connecteur droit 52"/>
                    <xdr:cNvCxnSpPr/>
                  </xdr:nvCxnSpPr>
                  <xdr:spPr>
                    <a:xfrm>
                      <a:off x="5160066" y="5864087"/>
                      <a:ext cx="8282" cy="687455"/>
                    </a:xfrm>
                    <a:prstGeom prst="line">
                      <a:avLst/>
                    </a:prstGeom>
                    <a:ln w="28575"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mc:AlternateContent xmlns:mc="http://schemas.openxmlformats.org/markup-compatibility/2006" xmlns:a14="http://schemas.microsoft.com/office/drawing/2010/main">
                <mc:Choice Requires="a14">
                  <xdr:sp macro="" textlink="">
                    <xdr:nvSpPr>
                      <xdr:cNvPr id="57" name="ZoneTexte 56"/>
                      <xdr:cNvSpPr txBox="1"/>
                    </xdr:nvSpPr>
                    <xdr:spPr>
                      <a:xfrm>
                        <a:off x="1979544" y="5888935"/>
                        <a:ext cx="298174" cy="347870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pPr/>
                        <a14:m>
                          <m:oMathPara xmlns:m="http://schemas.openxmlformats.org/officeDocument/2006/math">
                            <m:oMathParaPr>
                              <m:jc m:val="centerGroup"/>
                            </m:oMathParaPr>
                            <m:oMath xmlns:m="http://schemas.openxmlformats.org/officeDocument/2006/math">
                              <m:r>
                                <a:rPr lang="fr-FR" sz="1600" b="0" i="1">
                                  <a:latin typeface="Cambria Math" panose="02040503050406030204" pitchFamily="18" charset="0"/>
                                </a:rPr>
                                <m:t>−</m:t>
                              </m:r>
                            </m:oMath>
                          </m:oMathPara>
                        </a14:m>
                        <a:endParaRPr lang="fr-FR" sz="1600"/>
                      </a:p>
                    </xdr:txBody>
                  </xdr:sp>
                </mc:Choice>
                <mc:Fallback xmlns="">
                  <xdr:sp macro="" textlink="">
                    <xdr:nvSpPr>
                      <xdr:cNvPr id="57" name="ZoneTexte 56"/>
                      <xdr:cNvSpPr txBox="1"/>
                    </xdr:nvSpPr>
                    <xdr:spPr>
                      <a:xfrm>
                        <a:off x="1979544" y="5888935"/>
                        <a:ext cx="298174" cy="347870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pPr/>
                        <a:r>
                          <a:rPr lang="fr-FR" sz="1600" b="0" i="0">
                            <a:latin typeface="Cambria Math" panose="02040503050406030204" pitchFamily="18" charset="0"/>
                          </a:rPr>
                          <a:t>−</a:t>
                        </a:r>
                        <a:endParaRPr lang="fr-FR" sz="1600"/>
                      </a:p>
                    </xdr:txBody>
                  </xdr:sp>
                </mc:Fallback>
              </mc:AlternateContent>
            </xdr:grpSp>
          </xdr:grpSp>
          <xdr:grpSp>
            <xdr:nvGrpSpPr>
              <xdr:cNvPr id="71" name="Groupe 70"/>
              <xdr:cNvGrpSpPr/>
            </xdr:nvGrpSpPr>
            <xdr:grpSpPr>
              <a:xfrm>
                <a:off x="2915478" y="5665304"/>
                <a:ext cx="985631" cy="389283"/>
                <a:chOff x="2915478" y="5665304"/>
                <a:chExt cx="985631" cy="389283"/>
              </a:xfrm>
            </xdr:grpSpPr>
            <xdr:sp macro="" textlink="">
              <xdr:nvSpPr>
                <xdr:cNvPr id="64" name="Rectangle 63"/>
                <xdr:cNvSpPr/>
              </xdr:nvSpPr>
              <xdr:spPr>
                <a:xfrm>
                  <a:off x="2915478" y="5665304"/>
                  <a:ext cx="405848" cy="389283"/>
                </a:xfrm>
                <a:prstGeom prst="rect">
                  <a:avLst/>
                </a:prstGeom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fr-FR" sz="1100"/>
                </a:p>
              </xdr:txBody>
            </xdr:sp>
            <mc:AlternateContent xmlns:mc="http://schemas.openxmlformats.org/markup-compatibility/2006" xmlns:a14="http://schemas.microsoft.com/office/drawing/2010/main">
              <mc:Choice Requires="a14">
                <xdr:sp macro="" textlink="">
                  <xdr:nvSpPr>
                    <xdr:cNvPr id="65" name="ZoneTexte 64"/>
                    <xdr:cNvSpPr txBox="1"/>
                  </xdr:nvSpPr>
                  <xdr:spPr>
                    <a:xfrm>
                      <a:off x="2948607" y="5690154"/>
                      <a:ext cx="298174" cy="347870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pPr/>
                      <a14:m>
                        <m:oMathPara xmlns:m="http://schemas.openxmlformats.org/officeDocument/2006/math">
                          <m:oMathParaPr>
                            <m:jc m:val="centerGroup"/>
                          </m:oMathParaPr>
                          <m:oMath xmlns:m="http://schemas.openxmlformats.org/officeDocument/2006/math"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oMath>
                        </m:oMathPara>
                      </a14:m>
                      <a:endParaRPr lang="fr-FR" sz="1600"/>
                    </a:p>
                  </xdr:txBody>
                </xdr:sp>
              </mc:Choice>
              <mc:Fallback xmlns="">
                <xdr:sp macro="" textlink="">
                  <xdr:nvSpPr>
                    <xdr:cNvPr id="65" name="ZoneTexte 64"/>
                    <xdr:cNvSpPr txBox="1"/>
                  </xdr:nvSpPr>
                  <xdr:spPr>
                    <a:xfrm>
                      <a:off x="2948607" y="5690154"/>
                      <a:ext cx="298174" cy="347870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pPr/>
                      <a:r>
                        <a:rPr lang="fr-FR" sz="1600" b="0" i="0">
                          <a:latin typeface="Cambria Math" panose="02040503050406030204" pitchFamily="18" charset="0"/>
                        </a:rPr>
                        <a:t>𝐴</a:t>
                      </a:r>
                      <a:endParaRPr lang="fr-FR" sz="1600"/>
                    </a:p>
                  </xdr:txBody>
                </xdr:sp>
              </mc:Fallback>
            </mc:AlternateContent>
            <xdr:cxnSp macro="">
              <xdr:nvCxnSpPr>
                <xdr:cNvPr id="68" name="Connecteur droit 67"/>
                <xdr:cNvCxnSpPr>
                  <a:stCxn id="64" idx="3"/>
                  <a:endCxn id="14" idx="1"/>
                </xdr:cNvCxnSpPr>
              </xdr:nvCxnSpPr>
              <xdr:spPr>
                <a:xfrm flipV="1">
                  <a:off x="3321326" y="5855804"/>
                  <a:ext cx="579783" cy="4142"/>
                </a:xfrm>
                <a:prstGeom prst="line">
                  <a:avLst/>
                </a:prstGeom>
                <a:ln w="28575"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73" name="ZoneTexte 72"/>
                <xdr:cNvSpPr txBox="1"/>
              </xdr:nvSpPr>
              <xdr:spPr>
                <a:xfrm>
                  <a:off x="5342282" y="5615609"/>
                  <a:ext cx="438978" cy="347870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r>
                          <a:rPr lang="fr-FR" sz="1600" b="0" i="1">
                            <a:latin typeface="Cambria Math" panose="02040503050406030204" pitchFamily="18" charset="0"/>
                          </a:rPr>
                          <m:t>⟺</m:t>
                        </m:r>
                      </m:oMath>
                    </m:oMathPara>
                  </a14:m>
                  <a:endParaRPr lang="fr-FR" sz="1600"/>
                </a:p>
              </xdr:txBody>
            </xdr:sp>
          </mc:Choice>
          <mc:Fallback xmlns="">
            <xdr:sp macro="" textlink="">
              <xdr:nvSpPr>
                <xdr:cNvPr id="73" name="ZoneTexte 72"/>
                <xdr:cNvSpPr txBox="1"/>
              </xdr:nvSpPr>
              <xdr:spPr>
                <a:xfrm>
                  <a:off x="5342282" y="5615609"/>
                  <a:ext cx="438978" cy="347870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/>
                  <a:r>
                    <a:rPr lang="fr-FR" sz="1600" b="0" i="0">
                      <a:latin typeface="Cambria Math" panose="02040503050406030204" pitchFamily="18" charset="0"/>
                    </a:rPr>
                    <a:t>⟺</a:t>
                  </a:r>
                  <a:endParaRPr lang="fr-FR" sz="1600"/>
                </a:p>
              </xdr:txBody>
            </xdr:sp>
          </mc:Fallback>
        </mc:AlternateContent>
      </xdr:grp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82" name="ZoneTexte 81"/>
              <xdr:cNvSpPr txBox="1"/>
            </xdr:nvSpPr>
            <xdr:spPr>
              <a:xfrm>
                <a:off x="10883347" y="5110370"/>
                <a:ext cx="1581978" cy="55493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fr-FR" sz="1600" b="0" i="1">
                          <a:latin typeface="Cambria Math" panose="02040503050406030204" pitchFamily="18" charset="0"/>
                        </a:rPr>
                        <m:t>𝐾</m:t>
                      </m:r>
                      <m:r>
                        <a:rPr lang="fr-FR" sz="1600" b="0" i="1">
                          <a:latin typeface="Cambria Math" panose="02040503050406030204" pitchFamily="18" charset="0"/>
                        </a:rPr>
                        <m:t>=</m:t>
                      </m:r>
                      <m:f>
                        <m:fPr>
                          <m:ctrlPr>
                            <a:rPr lang="fr-FR" sz="16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fr-FR" sz="1600" b="0" i="1">
                              <a:latin typeface="Cambria Math" panose="02040503050406030204" pitchFamily="18" charset="0"/>
                            </a:rPr>
                            <m:t>𝐴</m:t>
                          </m:r>
                          <m:sSup>
                            <m:sSupPr>
                              <m:ctrlPr>
                                <a:rPr lang="fr-FR" sz="1600" b="0" i="1"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fr-FR" sz="1600" b="0" i="1">
                                  <a:latin typeface="Cambria Math" panose="02040503050406030204" pitchFamily="18" charset="0"/>
                                </a:rPr>
                                <m:t>𝐾</m:t>
                              </m:r>
                            </m:e>
                            <m:sup>
                              <m:r>
                                <a:rPr lang="fr-FR" sz="1600" b="0" i="1">
                                  <a:latin typeface="Cambria Math" panose="02040503050406030204" pitchFamily="18" charset="0"/>
                                </a:rPr>
                                <m:t>′</m:t>
                              </m:r>
                            </m:sup>
                          </m:sSup>
                        </m:num>
                        <m:den>
                          <m:r>
                            <a:rPr lang="fr-FR" sz="1600" b="0" i="1">
                              <a:latin typeface="Cambria Math" panose="02040503050406030204" pitchFamily="18" charset="0"/>
                            </a:rPr>
                            <m:t>1+</m:t>
                          </m:r>
                          <m:r>
                            <a:rPr lang="fr-FR" sz="1600" b="0" i="1">
                              <a:latin typeface="Cambria Math" panose="02040503050406030204" pitchFamily="18" charset="0"/>
                            </a:rPr>
                            <m:t>𝐴</m:t>
                          </m:r>
                          <m:sSup>
                            <m:sSupPr>
                              <m:ctrlPr>
                                <a:rPr lang="fr-FR" sz="1600" b="0" i="1"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fr-FR" sz="1600" b="0" i="1">
                                  <a:latin typeface="Cambria Math" panose="02040503050406030204" pitchFamily="18" charset="0"/>
                                </a:rPr>
                                <m:t>𝐾</m:t>
                              </m:r>
                            </m:e>
                            <m:sup>
                              <m:r>
                                <a:rPr lang="fr-FR" sz="1600" b="0" i="1">
                                  <a:latin typeface="Cambria Math" panose="02040503050406030204" pitchFamily="18" charset="0"/>
                                </a:rPr>
                                <m:t>′</m:t>
                              </m:r>
                            </m:sup>
                          </m:sSup>
                          <m:r>
                            <a:rPr lang="fr-FR" sz="1600" b="0" i="1">
                              <a:latin typeface="Cambria Math" panose="02040503050406030204" pitchFamily="18" charset="0"/>
                            </a:rPr>
                            <m:t>𝐵</m:t>
                          </m:r>
                        </m:den>
                      </m:f>
                    </m:oMath>
                  </m:oMathPara>
                </a14:m>
                <a:endParaRPr lang="fr-FR" sz="1600"/>
              </a:p>
            </xdr:txBody>
          </xdr:sp>
        </mc:Choice>
        <mc:Fallback xmlns="">
          <xdr:sp macro="" textlink="">
            <xdr:nvSpPr>
              <xdr:cNvPr id="82" name="ZoneTexte 81"/>
              <xdr:cNvSpPr txBox="1"/>
            </xdr:nvSpPr>
            <xdr:spPr>
              <a:xfrm>
                <a:off x="10883347" y="5110370"/>
                <a:ext cx="1581978" cy="55493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/>
                <a:r>
                  <a:rPr lang="fr-FR" sz="1600" b="0" i="0">
                    <a:latin typeface="Cambria Math" panose="02040503050406030204" pitchFamily="18" charset="0"/>
                  </a:rPr>
                  <a:t>𝐾=</a:t>
                </a:r>
                <a:r>
                  <a:rPr lang="fr-FR" sz="1600" i="0">
                    <a:latin typeface="Cambria Math" panose="02040503050406030204" pitchFamily="18" charset="0"/>
                  </a:rPr>
                  <a:t>(</a:t>
                </a:r>
                <a:r>
                  <a:rPr lang="fr-FR" sz="1600" b="0" i="0">
                    <a:latin typeface="Cambria Math" panose="02040503050406030204" pitchFamily="18" charset="0"/>
                  </a:rPr>
                  <a:t>𝐴𝐾^′)/(1+𝐴𝐾^′ 𝐵)</a:t>
                </a:r>
                <a:endParaRPr lang="fr-FR" sz="16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83" name="ZoneTexte 82"/>
              <xdr:cNvSpPr txBox="1"/>
            </xdr:nvSpPr>
            <xdr:spPr>
              <a:xfrm>
                <a:off x="10941327" y="5855805"/>
                <a:ext cx="1524000" cy="55493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fr-FR" sz="1600" b="0" i="1">
                          <a:latin typeface="Cambria Math" panose="02040503050406030204" pitchFamily="18" charset="0"/>
                        </a:rPr>
                        <m:t>𝑇</m:t>
                      </m:r>
                      <m:r>
                        <a:rPr lang="fr-FR" sz="1600" b="0" i="1">
                          <a:latin typeface="Cambria Math" panose="02040503050406030204" pitchFamily="18" charset="0"/>
                        </a:rPr>
                        <m:t>=</m:t>
                      </m:r>
                      <m:f>
                        <m:fPr>
                          <m:ctrlPr>
                            <a:rPr lang="fr-FR" sz="16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fr-FR" sz="1600" i="1"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fr-FR" sz="1600" b="0" i="1">
                                  <a:latin typeface="Cambria Math" panose="02040503050406030204" pitchFamily="18" charset="0"/>
                                </a:rPr>
                                <m:t>𝑇</m:t>
                              </m:r>
                            </m:e>
                            <m:sup>
                              <m:r>
                                <a:rPr lang="fr-FR" sz="1600" b="0" i="1">
                                  <a:latin typeface="Cambria Math" panose="02040503050406030204" pitchFamily="18" charset="0"/>
                                </a:rPr>
                                <m:t>′</m:t>
                              </m:r>
                            </m:sup>
                          </m:sSup>
                        </m:num>
                        <m:den>
                          <m:r>
                            <a:rPr lang="fr-FR" sz="1600" b="0" i="1">
                              <a:latin typeface="Cambria Math" panose="02040503050406030204" pitchFamily="18" charset="0"/>
                            </a:rPr>
                            <m:t>1+</m:t>
                          </m:r>
                          <m:r>
                            <a:rPr lang="fr-FR" sz="1600" b="0" i="1">
                              <a:latin typeface="Cambria Math" panose="02040503050406030204" pitchFamily="18" charset="0"/>
                            </a:rPr>
                            <m:t>𝐴</m:t>
                          </m:r>
                          <m:sSup>
                            <m:sSupPr>
                              <m:ctrlPr>
                                <a:rPr lang="fr-FR" sz="1600" b="0" i="1"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fr-FR" sz="1600" b="0" i="1">
                                  <a:latin typeface="Cambria Math" panose="02040503050406030204" pitchFamily="18" charset="0"/>
                                </a:rPr>
                                <m:t>𝐾</m:t>
                              </m:r>
                            </m:e>
                            <m:sup>
                              <m:r>
                                <a:rPr lang="fr-FR" sz="1600" b="0" i="1">
                                  <a:latin typeface="Cambria Math" panose="02040503050406030204" pitchFamily="18" charset="0"/>
                                </a:rPr>
                                <m:t>′</m:t>
                              </m:r>
                            </m:sup>
                          </m:sSup>
                          <m:r>
                            <a:rPr lang="fr-FR" sz="1600" b="0" i="1">
                              <a:latin typeface="Cambria Math" panose="02040503050406030204" pitchFamily="18" charset="0"/>
                            </a:rPr>
                            <m:t>𝐵</m:t>
                          </m:r>
                        </m:den>
                      </m:f>
                    </m:oMath>
                  </m:oMathPara>
                </a14:m>
                <a:endParaRPr lang="fr-FR" sz="1600"/>
              </a:p>
            </xdr:txBody>
          </xdr:sp>
        </mc:Choice>
        <mc:Fallback xmlns="">
          <xdr:sp macro="" textlink="">
            <xdr:nvSpPr>
              <xdr:cNvPr id="83" name="ZoneTexte 82"/>
              <xdr:cNvSpPr txBox="1"/>
            </xdr:nvSpPr>
            <xdr:spPr>
              <a:xfrm>
                <a:off x="10941327" y="5855805"/>
                <a:ext cx="1524000" cy="55493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/>
                <a:r>
                  <a:rPr lang="fr-FR" sz="1600" b="0" i="0">
                    <a:latin typeface="Cambria Math" panose="02040503050406030204" pitchFamily="18" charset="0"/>
                  </a:rPr>
                  <a:t>𝑇=𝑇^′/(1+𝐴𝐾^′ 𝐵)</a:t>
                </a:r>
                <a:endParaRPr lang="fr-FR" sz="1600"/>
              </a:p>
            </xdr:txBody>
          </xdr:sp>
        </mc:Fallback>
      </mc:AlternateContent>
    </xdr:grpSp>
    <xdr:clientData/>
  </xdr:twoCellAnchor>
  <xdr:twoCellAnchor>
    <xdr:from>
      <xdr:col>25</xdr:col>
      <xdr:colOff>16564</xdr:colOff>
      <xdr:row>3</xdr:row>
      <xdr:rowOff>165651</xdr:rowOff>
    </xdr:from>
    <xdr:to>
      <xdr:col>28</xdr:col>
      <xdr:colOff>414129</xdr:colOff>
      <xdr:row>6</xdr:row>
      <xdr:rowOff>149087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ZoneTexte 46"/>
            <xdr:cNvSpPr txBox="1"/>
          </xdr:nvSpPr>
          <xdr:spPr>
            <a:xfrm>
              <a:off x="13127934" y="745434"/>
              <a:ext cx="2136912" cy="5549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600" b="0" i="1">
                        <a:latin typeface="Cambria Math" panose="02040503050406030204" pitchFamily="18" charset="0"/>
                      </a:rPr>
                      <m:t>𝑠</m:t>
                    </m:r>
                    <m:d>
                      <m:dPr>
                        <m:ctrlPr>
                          <a:rPr lang="fr-FR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fr-FR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d>
                    <m:r>
                      <a:rPr lang="fr-FR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fr-FR" sz="1600" b="0" i="1">
                        <a:latin typeface="Cambria Math" panose="02040503050406030204" pitchFamily="18" charset="0"/>
                      </a:rPr>
                      <m:t>𝐾</m:t>
                    </m:r>
                    <m:sSub>
                      <m:sSubPr>
                        <m:ctrlPr>
                          <a:rPr lang="fr-FR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6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fr-FR" sz="16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d>
                      <m:dPr>
                        <m:ctrlPr>
                          <a:rPr lang="fr-FR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fr-FR" sz="1600" b="0" i="1">
                            <a:latin typeface="Cambria Math" panose="02040503050406030204" pitchFamily="18" charset="0"/>
                          </a:rPr>
                          <m:t>1−</m:t>
                        </m:r>
                        <m:sSup>
                          <m:sSupPr>
                            <m:ctrlPr>
                              <a:rPr lang="fr-FR" sz="16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p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f>
                              <m:fPr>
                                <m:ctrlP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𝑡</m:t>
                                </m:r>
                              </m:num>
                              <m:den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𝑇</m:t>
                                </m:r>
                              </m:den>
                            </m:f>
                          </m:sup>
                        </m:sSup>
                      </m:e>
                    </m:d>
                  </m:oMath>
                </m:oMathPara>
              </a14:m>
              <a:endParaRPr lang="fr-FR" sz="1600"/>
            </a:p>
          </xdr:txBody>
        </xdr:sp>
      </mc:Choice>
      <mc:Fallback xmlns="">
        <xdr:sp macro="" textlink="">
          <xdr:nvSpPr>
            <xdr:cNvPr id="47" name="ZoneTexte 46"/>
            <xdr:cNvSpPr txBox="1"/>
          </xdr:nvSpPr>
          <xdr:spPr>
            <a:xfrm>
              <a:off x="13127934" y="745434"/>
              <a:ext cx="2136912" cy="5549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fr-FR" sz="1600" b="0" i="0">
                  <a:latin typeface="Cambria Math" panose="02040503050406030204" pitchFamily="18" charset="0"/>
                </a:rPr>
                <a:t>𝑠(𝑡)=𝐾𝐸_0 (1−𝑒^(−𝑡/𝑇) )</a:t>
              </a:r>
              <a:endParaRPr lang="fr-FR" sz="1600"/>
            </a:p>
          </xdr:txBody>
        </xdr:sp>
      </mc:Fallback>
    </mc:AlternateContent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0.786</cdr:x>
      <cdr:y>0.24059</cdr:y>
    </cdr:from>
    <cdr:to>
      <cdr:x>0.97273</cdr:x>
      <cdr:y>0.30826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280963" y="891407"/>
              <a:ext cx="1017032" cy="25072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𝑲</m:t>
                    </m:r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𝑬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00B050"/>
                </a:solidFill>
              </a:endParaRPr>
            </a:p>
          </cdr:txBody>
        </cdr:sp>
      </mc:Choice>
      <mc:Fallback xmlns="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280963" y="891407"/>
              <a:ext cx="1017032" cy="25072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</a:rPr>
                <a:t>𝑺_</a:t>
              </a:r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∞=𝑲𝑬_𝟎</a:t>
              </a:r>
              <a:endParaRPr lang="fr-FR" sz="1100" b="1">
                <a:solidFill>
                  <a:srgbClr val="00B05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0.82579</cdr:x>
      <cdr:y>0.13443</cdr:y>
    </cdr:from>
    <cdr:to>
      <cdr:x>0.90906</cdr:x>
      <cdr:y>0.2021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4" name="ZoneTexte 5"/>
            <cdr:cNvSpPr txBox="1"/>
          </cdr:nvSpPr>
          <cdr:spPr>
            <a:xfrm xmlns:a="http://schemas.openxmlformats.org/drawingml/2006/main">
              <a:off x="4497707" y="498090"/>
              <a:ext cx="453533" cy="2507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FF0000"/>
                </a:solidFill>
              </a:endParaRPr>
            </a:p>
          </cdr:txBody>
        </cdr:sp>
      </mc:Choice>
      <mc:Fallback xmlns="">
        <cdr:sp macro="" textlink="">
          <cdr:nvSpPr>
            <cdr:cNvPr id="4" name="ZoneTexte 5"/>
            <cdr:cNvSpPr txBox="1"/>
          </cdr:nvSpPr>
          <cdr:spPr>
            <a:xfrm xmlns:a="http://schemas.openxmlformats.org/drawingml/2006/main">
              <a:off x="4497707" y="498090"/>
              <a:ext cx="453533" cy="2507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𝑬_𝟎</a:t>
              </a:r>
              <a:endParaRPr lang="fr-FR" sz="1100" b="1">
                <a:solidFill>
                  <a:srgbClr val="FF000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0.8079</cdr:x>
      <cdr:y>0.28764</cdr:y>
    </cdr:from>
    <cdr:to>
      <cdr:x>0.94298</cdr:x>
      <cdr:y>0.35531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5" name="ZoneTexte 3"/>
            <cdr:cNvSpPr txBox="1"/>
          </cdr:nvSpPr>
          <cdr:spPr>
            <a:xfrm xmlns:a="http://schemas.openxmlformats.org/drawingml/2006/main">
              <a:off x="4400285" y="1065712"/>
              <a:ext cx="735718" cy="2507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  <m:t>𝟎</m:t>
                        </m:r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  <m:t>𝟗𝟓</m:t>
                        </m:r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FFC000"/>
                </a:solidFill>
              </a:endParaRPr>
            </a:p>
          </cdr:txBody>
        </cdr:sp>
      </mc:Choice>
      <mc:Fallback xmlns="">
        <cdr:sp macro="" textlink="">
          <cdr:nvSpPr>
            <cdr:cNvPr id="5" name="ZoneTexte 3"/>
            <cdr:cNvSpPr txBox="1"/>
          </cdr:nvSpPr>
          <cdr:spPr>
            <a:xfrm xmlns:a="http://schemas.openxmlformats.org/drawingml/2006/main">
              <a:off x="4400285" y="1065712"/>
              <a:ext cx="735718" cy="2507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FFC000"/>
                  </a:solidFill>
                  <a:latin typeface="Cambria Math" panose="02040503050406030204" pitchFamily="18" charset="0"/>
                </a:rPr>
                <a:t>〖𝟎,𝟗𝟓𝑺〗_</a:t>
              </a:r>
              <a:r>
                <a:rPr lang="fr-FR" sz="1100" b="1" i="0">
                  <a:solidFill>
                    <a:srgbClr val="FFC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</a:t>
              </a:r>
              <a:endParaRPr lang="fr-FR" sz="1100" b="1">
                <a:solidFill>
                  <a:srgbClr val="FFC00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0.81138</cdr:x>
      <cdr:y>0.44276</cdr:y>
    </cdr:from>
    <cdr:to>
      <cdr:x>0.94647</cdr:x>
      <cdr:y>0.51043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6" name="ZoneTexte 3"/>
            <cdr:cNvSpPr txBox="1"/>
          </cdr:nvSpPr>
          <cdr:spPr>
            <a:xfrm xmlns:a="http://schemas.openxmlformats.org/drawingml/2006/main">
              <a:off x="4419207" y="1640454"/>
              <a:ext cx="735773" cy="2507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1" i="0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𝟎</m:t>
                    </m:r>
                    <m:r>
                      <a:rPr lang="fr-FR" sz="1100" b="1" i="0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,</m:t>
                    </m:r>
                    <m:r>
                      <a:rPr lang="fr-FR" sz="1100" b="1" i="0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𝟔𝟑</m:t>
                    </m:r>
                    <m:sSub>
                      <m:sSubPr>
                        <m:ctrlPr>
                          <a:rPr lang="fr-FR" sz="1100" b="1" i="1">
                            <a:solidFill>
                              <a:srgbClr val="7030A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7030A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7030A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7030A0"/>
                </a:solidFill>
              </a:endParaRPr>
            </a:p>
          </cdr:txBody>
        </cdr:sp>
      </mc:Choice>
      <mc:Fallback xmlns="">
        <cdr:sp macro="" textlink="">
          <cdr:nvSpPr>
            <cdr:cNvPr id="6" name="ZoneTexte 3"/>
            <cdr:cNvSpPr txBox="1"/>
          </cdr:nvSpPr>
          <cdr:spPr>
            <a:xfrm xmlns:a="http://schemas.openxmlformats.org/drawingml/2006/main">
              <a:off x="4419207" y="1640454"/>
              <a:ext cx="735773" cy="2507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7030A0"/>
                  </a:solidFill>
                  <a:latin typeface="Cambria Math" panose="02040503050406030204" pitchFamily="18" charset="0"/>
                </a:rPr>
                <a:t>𝟎,𝟔𝟑𝑺_</a:t>
              </a:r>
              <a:r>
                <a:rPr lang="fr-FR" sz="1100" b="1" i="0">
                  <a:solidFill>
                    <a:srgbClr val="7030A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</a:t>
              </a:r>
              <a:endParaRPr lang="fr-FR" sz="1100" b="1">
                <a:solidFill>
                  <a:srgbClr val="7030A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0.25038</cdr:x>
      <cdr:y>0.75723</cdr:y>
    </cdr:from>
    <cdr:to>
      <cdr:x>0.3122</cdr:x>
      <cdr:y>0.8249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7" name="ZoneTexte 3"/>
            <cdr:cNvSpPr txBox="1"/>
          </cdr:nvSpPr>
          <cdr:spPr>
            <a:xfrm xmlns:a="http://schemas.openxmlformats.org/drawingml/2006/main">
              <a:off x="1363681" y="2805600"/>
              <a:ext cx="336705" cy="2507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1" i="1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𝑻</m:t>
                    </m:r>
                  </m:oMath>
                </m:oMathPara>
              </a14:m>
              <a:endParaRPr lang="fr-FR" sz="1100" b="1">
                <a:solidFill>
                  <a:schemeClr val="accent1"/>
                </a:solidFill>
              </a:endParaRPr>
            </a:p>
          </cdr:txBody>
        </cdr:sp>
      </mc:Choice>
      <mc:Fallback xmlns="">
        <cdr:sp macro="" textlink="">
          <cdr:nvSpPr>
            <cdr:cNvPr id="7" name="ZoneTexte 3"/>
            <cdr:cNvSpPr txBox="1"/>
          </cdr:nvSpPr>
          <cdr:spPr>
            <a:xfrm xmlns:a="http://schemas.openxmlformats.org/drawingml/2006/main">
              <a:off x="1363681" y="2805600"/>
              <a:ext cx="336705" cy="2507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𝑻</a:t>
              </a:r>
              <a:endParaRPr lang="fr-FR" sz="1100" b="1">
                <a:solidFill>
                  <a:schemeClr val="accent1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0.52991</cdr:x>
      <cdr:y>0.7534</cdr:y>
    </cdr:from>
    <cdr:to>
      <cdr:x>0.59173</cdr:x>
      <cdr:y>0.82107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8" name="ZoneTexte 3"/>
            <cdr:cNvSpPr txBox="1"/>
          </cdr:nvSpPr>
          <cdr:spPr>
            <a:xfrm xmlns:a="http://schemas.openxmlformats.org/drawingml/2006/main">
              <a:off x="2886175" y="2791405"/>
              <a:ext cx="336706" cy="2507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1" i="1">
                        <a:solidFill>
                          <a:srgbClr val="FFC000"/>
                        </a:solidFill>
                        <a:latin typeface="Cambria Math" panose="02040503050406030204" pitchFamily="18" charset="0"/>
                      </a:rPr>
                      <m:t>𝟑</m:t>
                    </m:r>
                    <m:r>
                      <a:rPr lang="fr-FR" sz="1100" b="1" i="1">
                        <a:solidFill>
                          <a:srgbClr val="FFC000"/>
                        </a:solidFill>
                        <a:latin typeface="Cambria Math" panose="02040503050406030204" pitchFamily="18" charset="0"/>
                      </a:rPr>
                      <m:t>𝑻</m:t>
                    </m:r>
                  </m:oMath>
                </m:oMathPara>
              </a14:m>
              <a:endParaRPr lang="fr-FR" sz="1100" b="1">
                <a:solidFill>
                  <a:srgbClr val="FFC000"/>
                </a:solidFill>
              </a:endParaRPr>
            </a:p>
          </cdr:txBody>
        </cdr:sp>
      </mc:Choice>
      <mc:Fallback xmlns="">
        <cdr:sp macro="" textlink="">
          <cdr:nvSpPr>
            <cdr:cNvPr id="8" name="ZoneTexte 3"/>
            <cdr:cNvSpPr txBox="1"/>
          </cdr:nvSpPr>
          <cdr:spPr>
            <a:xfrm xmlns:a="http://schemas.openxmlformats.org/drawingml/2006/main">
              <a:off x="2886175" y="2791405"/>
              <a:ext cx="336706" cy="2507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FFC000"/>
                  </a:solidFill>
                  <a:latin typeface="Cambria Math" panose="02040503050406030204" pitchFamily="18" charset="0"/>
                </a:rPr>
                <a:t>𝟑𝑻</a:t>
              </a:r>
              <a:endParaRPr lang="fr-FR" sz="1100" b="1">
                <a:solidFill>
                  <a:srgbClr val="FFC000"/>
                </a:solidFill>
              </a:endParaRPr>
            </a:p>
          </cdr:txBody>
        </cdr:sp>
      </mc:Fallback>
    </mc:AlternateContent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0.78453</cdr:x>
      <cdr:y>0.06779</cdr:y>
    </cdr:from>
    <cdr:to>
      <cdr:x>0.97126</cdr:x>
      <cdr:y>0.13546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294997" y="250273"/>
              <a:ext cx="1022271" cy="2498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fr-FR" sz="11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𝑲</m:t>
                    </m:r>
                    <m:sSub>
                      <m:sSubPr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𝑬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00B050"/>
                </a:solidFill>
              </a:endParaRPr>
            </a:p>
          </cdr:txBody>
        </cdr:sp>
      </mc:Choice>
      <mc:Fallback xmlns="">
        <cdr:sp macro="" textlink="">
          <cdr:nvSpPr>
            <cdr:cNvPr id="3" name="ZoneTexte 3"/>
            <cdr:cNvSpPr txBox="1"/>
          </cdr:nvSpPr>
          <cdr:spPr>
            <a:xfrm xmlns:a="http://schemas.openxmlformats.org/drawingml/2006/main">
              <a:off x="4294997" y="250273"/>
              <a:ext cx="1022271" cy="2498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</a:rPr>
                <a:t>𝑺_</a:t>
              </a:r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∞=𝑲𝑬_𝟎</a:t>
              </a:r>
              <a:endParaRPr lang="fr-FR" sz="1100" b="1">
                <a:solidFill>
                  <a:srgbClr val="00B05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0.81184</cdr:x>
      <cdr:y>0.1138</cdr:y>
    </cdr:from>
    <cdr:to>
      <cdr:x>0.94692</cdr:x>
      <cdr:y>0.18147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5" name="ZoneTexte 3"/>
            <cdr:cNvSpPr txBox="1"/>
          </cdr:nvSpPr>
          <cdr:spPr>
            <a:xfrm xmlns:a="http://schemas.openxmlformats.org/drawingml/2006/main">
              <a:off x="4444515" y="420150"/>
              <a:ext cx="739508" cy="2498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  <m:t>𝟎</m:t>
                        </m:r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  <m:t>𝟗𝟓</m:t>
                        </m:r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FFC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FFC000"/>
                </a:solidFill>
              </a:endParaRPr>
            </a:p>
          </cdr:txBody>
        </cdr:sp>
      </mc:Choice>
      <mc:Fallback xmlns="">
        <cdr:sp macro="" textlink="">
          <cdr:nvSpPr>
            <cdr:cNvPr id="5" name="ZoneTexte 3"/>
            <cdr:cNvSpPr txBox="1"/>
          </cdr:nvSpPr>
          <cdr:spPr>
            <a:xfrm xmlns:a="http://schemas.openxmlformats.org/drawingml/2006/main">
              <a:off x="4444515" y="420150"/>
              <a:ext cx="739508" cy="2498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FFC000"/>
                  </a:solidFill>
                  <a:latin typeface="Cambria Math" panose="02040503050406030204" pitchFamily="18" charset="0"/>
                </a:rPr>
                <a:t>〖𝟎,𝟗𝟓𝑺〗_</a:t>
              </a:r>
              <a:r>
                <a:rPr lang="fr-FR" sz="1100" b="1" i="0">
                  <a:solidFill>
                    <a:srgbClr val="FFC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</a:t>
              </a:r>
              <a:endParaRPr lang="fr-FR" sz="1100" b="1">
                <a:solidFill>
                  <a:srgbClr val="FFC00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0.80931</cdr:x>
      <cdr:y>0.32929</cdr:y>
    </cdr:from>
    <cdr:to>
      <cdr:x>0.9444</cdr:x>
      <cdr:y>0.39696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6" name="ZoneTexte 3"/>
            <cdr:cNvSpPr txBox="1"/>
          </cdr:nvSpPr>
          <cdr:spPr>
            <a:xfrm xmlns:a="http://schemas.openxmlformats.org/drawingml/2006/main">
              <a:off x="4430664" y="1215748"/>
              <a:ext cx="739563" cy="249840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1" i="0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𝟎</m:t>
                    </m:r>
                    <m:r>
                      <a:rPr lang="fr-FR" sz="1100" b="1" i="0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,</m:t>
                    </m:r>
                    <m:r>
                      <a:rPr lang="fr-FR" sz="1100" b="1" i="0">
                        <a:solidFill>
                          <a:srgbClr val="7030A0"/>
                        </a:solidFill>
                        <a:latin typeface="Cambria Math" panose="02040503050406030204" pitchFamily="18" charset="0"/>
                      </a:rPr>
                      <m:t>𝟔𝟑</m:t>
                    </m:r>
                    <m:sSub>
                      <m:sSubPr>
                        <m:ctrlPr>
                          <a:rPr lang="fr-FR" sz="1100" b="1" i="1">
                            <a:solidFill>
                              <a:srgbClr val="7030A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1" i="1">
                            <a:solidFill>
                              <a:srgbClr val="7030A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fr-FR" sz="1100" b="1" i="1">
                            <a:solidFill>
                              <a:srgbClr val="7030A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∞</m:t>
                        </m:r>
                      </m:sub>
                    </m:sSub>
                  </m:oMath>
                </m:oMathPara>
              </a14:m>
              <a:endParaRPr lang="fr-FR" sz="1100" b="1">
                <a:solidFill>
                  <a:srgbClr val="7030A0"/>
                </a:solidFill>
              </a:endParaRPr>
            </a:p>
          </cdr:txBody>
        </cdr:sp>
      </mc:Choice>
      <mc:Fallback xmlns="">
        <cdr:sp macro="" textlink="">
          <cdr:nvSpPr>
            <cdr:cNvPr id="6" name="ZoneTexte 3"/>
            <cdr:cNvSpPr txBox="1"/>
          </cdr:nvSpPr>
          <cdr:spPr>
            <a:xfrm xmlns:a="http://schemas.openxmlformats.org/drawingml/2006/main">
              <a:off x="4430664" y="1215748"/>
              <a:ext cx="739563" cy="249840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7030A0"/>
                  </a:solidFill>
                  <a:latin typeface="Cambria Math" panose="02040503050406030204" pitchFamily="18" charset="0"/>
                </a:rPr>
                <a:t>𝟎,𝟔𝟑𝑺_</a:t>
              </a:r>
              <a:r>
                <a:rPr lang="fr-FR" sz="1100" b="1" i="0">
                  <a:solidFill>
                    <a:srgbClr val="7030A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∞</a:t>
              </a:r>
              <a:endParaRPr lang="fr-FR" sz="1100" b="1">
                <a:solidFill>
                  <a:srgbClr val="7030A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0.24421</cdr:x>
      <cdr:y>0.75194</cdr:y>
    </cdr:from>
    <cdr:to>
      <cdr:x>0.30603</cdr:x>
      <cdr:y>0.81961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7" name="ZoneTexte 3"/>
            <cdr:cNvSpPr txBox="1"/>
          </cdr:nvSpPr>
          <cdr:spPr>
            <a:xfrm xmlns:a="http://schemas.openxmlformats.org/drawingml/2006/main">
              <a:off x="1336951" y="2776191"/>
              <a:ext cx="338440" cy="249840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1" i="1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𝑻</m:t>
                    </m:r>
                  </m:oMath>
                </m:oMathPara>
              </a14:m>
              <a:endParaRPr lang="fr-FR" sz="1100" b="1">
                <a:solidFill>
                  <a:schemeClr val="accent1"/>
                </a:solidFill>
              </a:endParaRPr>
            </a:p>
          </cdr:txBody>
        </cdr:sp>
      </mc:Choice>
      <mc:Fallback xmlns="">
        <cdr:sp macro="" textlink="">
          <cdr:nvSpPr>
            <cdr:cNvPr id="7" name="ZoneTexte 3"/>
            <cdr:cNvSpPr txBox="1"/>
          </cdr:nvSpPr>
          <cdr:spPr>
            <a:xfrm xmlns:a="http://schemas.openxmlformats.org/drawingml/2006/main">
              <a:off x="1336951" y="2776191"/>
              <a:ext cx="338440" cy="249840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𝑻</a:t>
              </a:r>
              <a:endParaRPr lang="fr-FR" sz="1100" b="1">
                <a:solidFill>
                  <a:schemeClr val="accent1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0.52859</cdr:x>
      <cdr:y>0.75666</cdr:y>
    </cdr:from>
    <cdr:to>
      <cdr:x>0.59041</cdr:x>
      <cdr:y>0.82433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8" name="ZoneTexte 3"/>
            <cdr:cNvSpPr txBox="1"/>
          </cdr:nvSpPr>
          <cdr:spPr>
            <a:xfrm xmlns:a="http://schemas.openxmlformats.org/drawingml/2006/main">
              <a:off x="2893817" y="2793593"/>
              <a:ext cx="338439" cy="249840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1" i="1">
                        <a:solidFill>
                          <a:srgbClr val="FFC000"/>
                        </a:solidFill>
                        <a:latin typeface="Cambria Math" panose="02040503050406030204" pitchFamily="18" charset="0"/>
                      </a:rPr>
                      <m:t>𝟑</m:t>
                    </m:r>
                    <m:r>
                      <a:rPr lang="fr-FR" sz="1100" b="1" i="1">
                        <a:solidFill>
                          <a:srgbClr val="FFC000"/>
                        </a:solidFill>
                        <a:latin typeface="Cambria Math" panose="02040503050406030204" pitchFamily="18" charset="0"/>
                      </a:rPr>
                      <m:t>𝑻</m:t>
                    </m:r>
                  </m:oMath>
                </m:oMathPara>
              </a14:m>
              <a:endParaRPr lang="fr-FR" sz="1100" b="1">
                <a:solidFill>
                  <a:srgbClr val="FFC000"/>
                </a:solidFill>
              </a:endParaRPr>
            </a:p>
          </cdr:txBody>
        </cdr:sp>
      </mc:Choice>
      <mc:Fallback xmlns="">
        <cdr:sp macro="" textlink="">
          <cdr:nvSpPr>
            <cdr:cNvPr id="8" name="ZoneTexte 3"/>
            <cdr:cNvSpPr txBox="1"/>
          </cdr:nvSpPr>
          <cdr:spPr>
            <a:xfrm xmlns:a="http://schemas.openxmlformats.org/drawingml/2006/main">
              <a:off x="2893817" y="2793593"/>
              <a:ext cx="338439" cy="249840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fr-FR" sz="1100" b="1" i="0">
                  <a:solidFill>
                    <a:srgbClr val="FFC000"/>
                  </a:solidFill>
                  <a:latin typeface="Cambria Math" panose="02040503050406030204" pitchFamily="18" charset="0"/>
                </a:rPr>
                <a:t>𝟑𝑻</a:t>
              </a:r>
              <a:endParaRPr lang="fr-FR" sz="1100" b="1">
                <a:solidFill>
                  <a:srgbClr val="FFC000"/>
                </a:solidFill>
              </a:endParaRPr>
            </a:p>
          </cdr:txBody>
        </cdr:sp>
      </mc:Fallback>
    </mc:AlternateContent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44832</xdr:colOff>
      <xdr:row>15</xdr:row>
      <xdr:rowOff>57978</xdr:rowOff>
    </xdr:from>
    <xdr:to>
      <xdr:col>20</xdr:col>
      <xdr:colOff>132523</xdr:colOff>
      <xdr:row>33</xdr:row>
      <xdr:rowOff>143546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173936</xdr:colOff>
      <xdr:row>15</xdr:row>
      <xdr:rowOff>57978</xdr:rowOff>
    </xdr:from>
    <xdr:to>
      <xdr:col>29</xdr:col>
      <xdr:colOff>206858</xdr:colOff>
      <xdr:row>33</xdr:row>
      <xdr:rowOff>130501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381000</xdr:colOff>
      <xdr:row>2</xdr:row>
      <xdr:rowOff>82826</xdr:rowOff>
    </xdr:from>
    <xdr:to>
      <xdr:col>16</xdr:col>
      <xdr:colOff>687457</xdr:colOff>
      <xdr:row>7</xdr:row>
      <xdr:rowOff>112643</xdr:rowOff>
    </xdr:to>
    <xdr:grpSp>
      <xdr:nvGrpSpPr>
        <xdr:cNvPr id="49" name="Groupe 48"/>
        <xdr:cNvGrpSpPr/>
      </xdr:nvGrpSpPr>
      <xdr:grpSpPr>
        <a:xfrm>
          <a:off x="4740088" y="475032"/>
          <a:ext cx="4049222" cy="982317"/>
          <a:chOff x="1457798" y="5661166"/>
          <a:chExt cx="3467838" cy="990602"/>
        </a:xfrm>
      </xdr:grpSpPr>
      <xdr:grpSp>
        <xdr:nvGrpSpPr>
          <xdr:cNvPr id="50" name="Groupe 49"/>
          <xdr:cNvGrpSpPr/>
        </xdr:nvGrpSpPr>
        <xdr:grpSpPr>
          <a:xfrm>
            <a:off x="2194612" y="5661166"/>
            <a:ext cx="2105835" cy="990602"/>
            <a:chOff x="2111785" y="5942774"/>
            <a:chExt cx="2105835" cy="990602"/>
          </a:xfrm>
        </xdr:grpSpPr>
        <xdr:sp macro="" textlink="">
          <xdr:nvSpPr>
            <xdr:cNvPr id="53" name="Rectangle 52"/>
            <xdr:cNvSpPr/>
          </xdr:nvSpPr>
          <xdr:spPr>
            <a:xfrm>
              <a:off x="2111785" y="5942774"/>
              <a:ext cx="2105835" cy="990602"/>
            </a:xfrm>
            <a:prstGeom prst="rect">
              <a:avLst/>
            </a:prstGeom>
            <a:solidFill>
              <a:schemeClr val="bg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54" name="ZoneTexte 53"/>
                <xdr:cNvSpPr txBox="1"/>
              </xdr:nvSpPr>
              <xdr:spPr>
                <a:xfrm>
                  <a:off x="2217978" y="6007790"/>
                  <a:ext cx="1735892" cy="887485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f>
                          <m:fPr>
                            <m:ctrlPr>
                              <a:rPr lang="fr-FR" sz="16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𝐾</m:t>
                            </m:r>
                          </m:num>
                          <m:den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f>
                              <m:fPr>
                                <m:ctrlP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  <m: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  <m:t>𝑧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fr-FR" sz="16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fr-FR" sz="16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𝜔</m:t>
                                    </m:r>
                                  </m:e>
                                  <m:sub>
                                    <m:r>
                                      <a:rPr lang="fr-FR" sz="1600" b="0" i="1">
                                        <a:latin typeface="Cambria Math" panose="02040503050406030204" pitchFamily="18" charset="0"/>
                                      </a:rPr>
                                      <m:t>0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  <m:r>
                              <a:rPr lang="fr-FR" sz="16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f>
                              <m:fPr>
                                <m:ctrlPr>
                                  <a:rPr lang="fr-FR" sz="16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fr-FR" sz="16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fr-FR" sz="1600" b="0" i="1">
                                        <a:latin typeface="Cambria Math" panose="02040503050406030204" pitchFamily="18" charset="0"/>
                                      </a:rPr>
                                      <m:t>𝑝</m:t>
                                    </m:r>
                                  </m:e>
                                  <m:sup>
                                    <m:r>
                                      <a:rPr lang="fr-FR" sz="16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</m:num>
                              <m:den>
                                <m:sSubSup>
                                  <m:sSubSupPr>
                                    <m:ctrlPr>
                                      <a:rPr lang="fr-FR" sz="16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SupPr>
                                  <m:e>
                                    <m:r>
                                      <a:rPr lang="fr-FR" sz="16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𝜔</m:t>
                                    </m:r>
                                  </m:e>
                                  <m:sub>
                                    <m:r>
                                      <a:rPr lang="fr-FR" sz="16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0</m:t>
                                    </m:r>
                                  </m:sub>
                                  <m:sup>
                                    <m:r>
                                      <a:rPr lang="fr-FR" sz="16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bSup>
                              </m:den>
                            </m:f>
                          </m:den>
                        </m:f>
                      </m:oMath>
                    </m:oMathPara>
                  </a14:m>
                  <a:endParaRPr lang="fr-FR" sz="1600"/>
                </a:p>
              </xdr:txBody>
            </xdr:sp>
          </mc:Choice>
          <mc:Fallback xmlns="">
            <xdr:sp macro="" textlink="">
              <xdr:nvSpPr>
                <xdr:cNvPr id="54" name="ZoneTexte 53"/>
                <xdr:cNvSpPr txBox="1"/>
              </xdr:nvSpPr>
              <xdr:spPr>
                <a:xfrm>
                  <a:off x="2217978" y="6007790"/>
                  <a:ext cx="1735892" cy="887485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/>
                  <a:r>
                    <a:rPr lang="fr-FR" sz="1600" b="0" i="0">
                      <a:latin typeface="Cambria Math" panose="02040503050406030204" pitchFamily="18" charset="0"/>
                    </a:rPr>
                    <a:t>𝐾/(1+2𝑧/</a:t>
                  </a:r>
                  <a:r>
                    <a:rPr lang="fr-FR" sz="16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a:t>𝜔_</a:t>
                  </a:r>
                  <a:r>
                    <a:rPr lang="fr-FR" sz="1600" b="0" i="0">
                      <a:latin typeface="Cambria Math" panose="02040503050406030204" pitchFamily="18" charset="0"/>
                    </a:rPr>
                    <a:t>0  𝑝+𝑝^2/(</a:t>
                  </a:r>
                  <a:r>
                    <a:rPr lang="fr-FR" sz="16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a:t>𝜔_0^2 ))</a:t>
                  </a:r>
                  <a:endParaRPr lang="fr-FR" sz="1600"/>
                </a:p>
              </xdr:txBody>
            </xdr:sp>
          </mc:Fallback>
        </mc:AlternateContent>
      </xdr:grpSp>
      <xdr:cxnSp macro="">
        <xdr:nvCxnSpPr>
          <xdr:cNvPr id="51" name="Connecteur droit 50"/>
          <xdr:cNvCxnSpPr>
            <a:endCxn id="53" idx="1"/>
          </xdr:cNvCxnSpPr>
        </xdr:nvCxnSpPr>
        <xdr:spPr>
          <a:xfrm flipV="1">
            <a:off x="1457798" y="6156467"/>
            <a:ext cx="736814" cy="1657"/>
          </a:xfrm>
          <a:prstGeom prst="line">
            <a:avLst/>
          </a:prstGeom>
          <a:ln w="285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Connecteur droit 51"/>
          <xdr:cNvCxnSpPr>
            <a:stCxn id="53" idx="3"/>
          </xdr:cNvCxnSpPr>
        </xdr:nvCxnSpPr>
        <xdr:spPr>
          <a:xfrm>
            <a:off x="4300447" y="6156467"/>
            <a:ext cx="625189" cy="1657"/>
          </a:xfrm>
          <a:prstGeom prst="line">
            <a:avLst/>
          </a:prstGeom>
          <a:ln w="2857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397565</xdr:colOff>
      <xdr:row>1</xdr:row>
      <xdr:rowOff>165653</xdr:rowOff>
    </xdr:from>
    <xdr:to>
      <xdr:col>30</xdr:col>
      <xdr:colOff>33130</xdr:colOff>
      <xdr:row>9</xdr:row>
      <xdr:rowOff>149087</xdr:rowOff>
    </xdr:to>
    <xdr:grpSp>
      <xdr:nvGrpSpPr>
        <xdr:cNvPr id="57" name="Groupe 56"/>
        <xdr:cNvGrpSpPr/>
      </xdr:nvGrpSpPr>
      <xdr:grpSpPr>
        <a:xfrm>
          <a:off x="11558624" y="367359"/>
          <a:ext cx="5092830" cy="1507434"/>
          <a:chOff x="11090413" y="364436"/>
          <a:chExt cx="5077239" cy="1507434"/>
        </a:xfrm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55" name="ZoneTexte 54"/>
              <xdr:cNvSpPr txBox="1"/>
            </xdr:nvSpPr>
            <xdr:spPr>
              <a:xfrm>
                <a:off x="11090413" y="364436"/>
                <a:ext cx="3371020" cy="14163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fr-FR" sz="1100" b="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𝑠</m:t>
                      </m:r>
                      <m:d>
                        <m:dPr>
                          <m:ctrlPr>
                            <a:rPr lang="fr-FR" sz="1100" b="0" i="1">
                              <a:solidFill>
                                <a:schemeClr val="dk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fr-FR" sz="1100" b="0" i="1">
                              <a:solidFill>
                                <a:schemeClr val="dk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</m:e>
                      </m:d>
                      <m:r>
                        <a:rPr lang="fr-FR" sz="1100" b="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=</m:t>
                      </m:r>
                      <m:d>
                        <m:dPr>
                          <m:begChr m:val="{"/>
                          <m:endChr m:val=""/>
                          <m:ctrlPr>
                            <a:rPr lang="fr-FR" sz="1100" b="0" i="1">
                              <a:solidFill>
                                <a:schemeClr val="dk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m>
                            <m:mPr>
                              <m:mcs>
                                <m:mc>
                                  <m:mcPr>
                                    <m:count m:val="1"/>
                                    <m:mcJc m:val="center"/>
                                  </m:mcPr>
                                </m:mc>
                              </m:mcs>
                              <m:ctrlPr>
                                <a:rPr lang="fr-FR" sz="1100" b="0" i="1">
                                  <a:solidFill>
                                    <a:schemeClr val="dk1"/>
                                  </a:solidFill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mPr>
                            <m:mr>
                              <m:e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  <m:sSub>
                                  <m:sSubPr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𝑒</m:t>
                                    </m:r>
                                  </m:e>
                                  <m:sub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0</m:t>
                                    </m:r>
                                  </m:sub>
                                </m:sSub>
                                <m:d>
                                  <m:dPr>
                                    <m:begChr m:val="["/>
                                    <m:endChr m:val="]"/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1+</m:t>
                                    </m:r>
                                    <m:f>
                                      <m:fPr>
                                        <m:ctrlP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1</m:t>
                                        </m:r>
                                      </m:num>
                                      <m:den>
                                        <m:sSub>
                                          <m:sSub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𝑇</m:t>
                                            </m:r>
                                          </m:e>
                                          <m:sub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2</m:t>
                                            </m:r>
                                          </m:sub>
                                        </m:sSub>
                                        <m: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−</m:t>
                                        </m:r>
                                        <m:sSub>
                                          <m:sSub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𝑇</m:t>
                                            </m:r>
                                          </m:e>
                                          <m:sub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1</m:t>
                                            </m:r>
                                          </m:sub>
                                        </m:sSub>
                                      </m:den>
                                    </m:f>
                                    <m:d>
                                      <m:dPr>
                                        <m:begChr m:val="["/>
                                        <m:endChr m:val="]"/>
                                        <m:ctrlP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sSub>
                                          <m:sSub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𝑇</m:t>
                                            </m:r>
                                          </m:e>
                                          <m:sub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1</m:t>
                                            </m:r>
                                          </m:sub>
                                        </m:sSub>
                                        <m:sSup>
                                          <m:sSup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pPr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𝑒</m:t>
                                            </m:r>
                                          </m:e>
                                          <m:sup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−</m:t>
                                            </m:r>
                                            <m:f>
                                              <m:fPr>
                                                <m:ctrlP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fPr>
                                              <m:num>
                                                <m: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𝑡</m:t>
                                                </m:r>
                                              </m:num>
                                              <m:den>
                                                <m:sSub>
                                                  <m:sSubPr>
                                                    <m:ctrlPr>
                                                      <a:rPr lang="fr-FR" sz="1100" b="0" i="1">
                                                        <a:solidFill>
                                                          <a:schemeClr val="dk1"/>
                                                        </a:solidFill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</m:ctrlPr>
                                                  </m:sSubPr>
                                                  <m:e>
                                                    <m:r>
                                                      <a:rPr lang="fr-FR" sz="1100" b="0" i="1">
                                                        <a:solidFill>
                                                          <a:schemeClr val="dk1"/>
                                                        </a:solidFill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𝑇</m:t>
                                                    </m:r>
                                                  </m:e>
                                                  <m:sub>
                                                    <m:r>
                                                      <a:rPr lang="fr-FR" sz="1100" b="0" i="1">
                                                        <a:solidFill>
                                                          <a:schemeClr val="dk1"/>
                                                        </a:solidFill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1</m:t>
                                                    </m:r>
                                                  </m:sub>
                                                </m:sSub>
                                              </m:den>
                                            </m:f>
                                          </m:sup>
                                        </m:sSup>
                                        <m: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−</m:t>
                                        </m:r>
                                        <m:sSub>
                                          <m:sSub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𝑇</m:t>
                                            </m:r>
                                          </m:e>
                                          <m:sub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2</m:t>
                                            </m:r>
                                          </m:sub>
                                        </m:sSub>
                                        <m:sSup>
                                          <m:sSup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pPr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𝑒</m:t>
                                            </m:r>
                                          </m:e>
                                          <m:sup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−</m:t>
                                            </m:r>
                                            <m:f>
                                              <m:fPr>
                                                <m:ctrlP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fPr>
                                              <m:num>
                                                <m: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𝑡</m:t>
                                                </m:r>
                                              </m:num>
                                              <m:den>
                                                <m:sSub>
                                                  <m:sSubPr>
                                                    <m:ctrlPr>
                                                      <a:rPr lang="fr-FR" sz="1100" b="0" i="1">
                                                        <a:solidFill>
                                                          <a:schemeClr val="dk1"/>
                                                        </a:solidFill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</m:ctrlPr>
                                                  </m:sSubPr>
                                                  <m:e>
                                                    <m:r>
                                                      <a:rPr lang="fr-FR" sz="1100" b="0" i="1">
                                                        <a:solidFill>
                                                          <a:schemeClr val="dk1"/>
                                                        </a:solidFill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𝑇</m:t>
                                                    </m:r>
                                                  </m:e>
                                                  <m:sub>
                                                    <m:r>
                                                      <a:rPr lang="fr-FR" sz="1100" b="0" i="1">
                                                        <a:solidFill>
                                                          <a:schemeClr val="dk1"/>
                                                        </a:solidFill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2</m:t>
                                                    </m:r>
                                                  </m:sub>
                                                </m:sSub>
                                              </m:den>
                                            </m:f>
                                          </m:sup>
                                        </m:sSup>
                                      </m:e>
                                    </m:d>
                                  </m:e>
                                </m:d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𝑠𝑖</m:t>
                                </m:r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𝑧</m:t>
                                </m:r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&gt;1</m:t>
                                </m:r>
                              </m:e>
                            </m:mr>
                            <m:mr>
                              <m:e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  <m:sSub>
                                  <m:sSubPr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𝑒</m:t>
                                    </m:r>
                                  </m:e>
                                  <m:sub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0</m:t>
                                    </m:r>
                                  </m:sub>
                                </m:sSub>
                                <m:d>
                                  <m:dPr>
                                    <m:begChr m:val="["/>
                                    <m:endChr m:val="]"/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1−</m:t>
                                    </m:r>
                                    <m:sSup>
                                      <m:sSupPr>
                                        <m:ctrlP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𝑒</m:t>
                                        </m:r>
                                      </m:e>
                                      <m:sup>
                                        <m: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−</m:t>
                                        </m:r>
                                        <m:f>
                                          <m:f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𝑡</m:t>
                                            </m:r>
                                          </m:num>
                                          <m:den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𝑇</m:t>
                                            </m:r>
                                          </m:den>
                                        </m:f>
                                      </m:sup>
                                    </m:sSup>
                                    <m:d>
                                      <m:dPr>
                                        <m:ctrlP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1+</m:t>
                                        </m:r>
                                        <m:f>
                                          <m:f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𝑡</m:t>
                                            </m:r>
                                          </m:num>
                                          <m:den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𝑇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e>
                                </m:d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𝑠𝑖</m:t>
                                </m:r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𝑧</m:t>
                                </m:r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=1</m:t>
                                </m:r>
                              </m:e>
                            </m:mr>
                            <m:mr>
                              <m:e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  <m:sSub>
                                  <m:sSubPr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𝑒</m:t>
                                    </m:r>
                                  </m:e>
                                  <m:sub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0</m:t>
                                    </m:r>
                                  </m:sub>
                                </m:sSub>
                                <m:d>
                                  <m:dPr>
                                    <m:begChr m:val="["/>
                                    <m:endChr m:val="]"/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1−</m:t>
                                    </m:r>
                                    <m:f>
                                      <m:fPr>
                                        <m:ctrlP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sSup>
                                          <m:sSup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pPr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𝑒</m:t>
                                            </m:r>
                                          </m:e>
                                          <m:sup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−</m:t>
                                            </m:r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𝑧</m:t>
                                            </m:r>
                                            <m:sSub>
                                              <m:sSubPr>
                                                <m:ctrlP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𝜔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0</m:t>
                                                </m:r>
                                              </m:sub>
                                            </m:sSub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𝑡</m:t>
                                            </m:r>
                                          </m:sup>
                                        </m:sSup>
                                      </m:num>
                                      <m:den>
                                        <m:rad>
                                          <m:radPr>
                                            <m:degHide m:val="on"/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radPr>
                                          <m:deg/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1−</m:t>
                                            </m:r>
                                            <m:sSup>
                                              <m:sSupPr>
                                                <m:ctrlP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pPr>
                                              <m:e>
                                                <m: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𝑧</m:t>
                                                </m:r>
                                              </m:e>
                                              <m:sup>
                                                <m: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2</m:t>
                                                </m:r>
                                              </m:sup>
                                            </m:sSup>
                                          </m:e>
                                        </m:rad>
                                      </m:den>
                                    </m:f>
                                    <m:func>
                                      <m:funcPr>
                                        <m:ctrlP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uncPr>
                                      <m:fName>
                                        <m:r>
                                          <m:rPr>
                                            <m:sty m:val="p"/>
                                          </m:rP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sin</m:t>
                                        </m:r>
                                      </m:fName>
                                      <m:e>
                                        <m:d>
                                          <m:d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sSub>
                                              <m:sSubPr>
                                                <m:ctrlP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𝜔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fr-FR" sz="1100" b="0" i="1">
                                                    <a:solidFill>
                                                      <a:schemeClr val="dk1"/>
                                                    </a:solidFill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𝑛</m:t>
                                                </m:r>
                                              </m:sub>
                                            </m:sSub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𝑡</m:t>
                                            </m:r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+</m:t>
                                            </m:r>
                                            <m:r>
                                              <m:rPr>
                                                <m:sty m:val="p"/>
                                              </m:rPr>
                                              <a:rPr lang="el-G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φ</m:t>
                                            </m:r>
                                          </m:e>
                                        </m:d>
                                      </m:e>
                                    </m:func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 </m:t>
                                    </m:r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𝑠𝑖</m:t>
                                    </m:r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 </m:t>
                                    </m:r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𝑧</m:t>
                                    </m:r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&lt;1</m:t>
                                    </m:r>
                                  </m:e>
                                </m:d>
                              </m:e>
                            </m:mr>
                          </m:m>
                        </m:e>
                      </m:d>
                    </m:oMath>
                  </m:oMathPara>
                </a14:m>
                <a:endParaRPr lang="fr-FR" sz="1100" b="0" i="1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endParaRPr>
              </a:p>
            </xdr:txBody>
          </xdr:sp>
        </mc:Choice>
        <mc:Fallback xmlns="">
          <xdr:sp macro="" textlink="">
            <xdr:nvSpPr>
              <xdr:cNvPr id="55" name="ZoneTexte 54"/>
              <xdr:cNvSpPr txBox="1"/>
            </xdr:nvSpPr>
            <xdr:spPr>
              <a:xfrm>
                <a:off x="11090413" y="364436"/>
                <a:ext cx="3371020" cy="14163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/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𝑠(𝑡)={■8(</a:t>
                </a:r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𝐾𝑒_0 [1+1/(𝑇_2−𝑇_1 ) [𝑇_1 𝑒^(−𝑡/𝑇_1 )−𝑇_2 𝑒^(−𝑡/𝑇_2 ) ]]  𝑠𝑖 𝑧&gt;1@𝐾𝑒_0 [1−𝑒^(−𝑡/𝑇) (1+𝑡/𝑇)]  𝑠𝑖 𝑧=1@𝐾𝑒_0 [1−𝑒^(−𝑧𝜔_0 𝑡)/√(1−𝑧^2 )  sin⁡(𝜔_𝑛 𝑡+</a:t>
                </a:r>
                <a:r>
                  <a:rPr lang="el-G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φ</a:t>
                </a:r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)  𝑠𝑖 𝑧&lt;1] )</a:t>
                </a:r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┤</a:t>
                </a:r>
                <a:endParaRPr lang="fr-FR" sz="1100" b="0" i="1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endParaRP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56" name="ZoneTexte 55"/>
              <xdr:cNvSpPr txBox="1"/>
            </xdr:nvSpPr>
            <xdr:spPr>
              <a:xfrm>
                <a:off x="14337196" y="969066"/>
                <a:ext cx="1830456" cy="90280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m>
                        <m:mPr>
                          <m:mcs>
                            <m:mc>
                              <m:mcPr>
                                <m:count m:val="1"/>
                                <m:mcJc m:val="center"/>
                              </m:mcPr>
                            </m:mc>
                          </m:mcs>
                          <m:ctrlPr>
                            <a:rPr lang="fr-FR" sz="1100" b="0" i="1">
                              <a:solidFill>
                                <a:schemeClr val="dk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mPr>
                        <m:mr>
                          <m:e>
                            <m:sSub>
                              <m:sSubPr>
                                <m:ctrlP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𝜔</m:t>
                                </m:r>
                              </m:e>
                              <m:sub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sub>
                            </m:sSub>
                            <m:r>
                              <a:rPr lang="fr-FR" sz="1100" b="0" i="1">
                                <a:solidFill>
                                  <a:schemeClr val="dk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</m:t>
                            </m:r>
                            <m:sSub>
                              <m:sSubPr>
                                <m:ctrlP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𝜔</m:t>
                                </m:r>
                              </m:e>
                              <m:sub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ad>
                              <m:radPr>
                                <m:degHide m:val="on"/>
                                <m:ctrlP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1−</m:t>
                                </m:r>
                                <m:sSup>
                                  <m:sSupPr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𝑧</m:t>
                                    </m:r>
                                  </m:e>
                                  <m:sup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e>
                            </m:rad>
                            <m:r>
                              <m:rPr>
                                <m:nor/>
                              </m:rPr>
                              <a:rPr lang="fr-FR" sz="1100" b="0" i="1">
                                <a:solidFill>
                                  <a:schemeClr val="dk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</m:e>
                        </m:mr>
                        <m:mr>
                          <m:e>
                            <m:r>
                              <m:rPr>
                                <m:sty m:val="p"/>
                              </m:rPr>
                              <a:rPr lang="el-GR" sz="1100" b="0" i="1">
                                <a:solidFill>
                                  <a:schemeClr val="dk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φ</m:t>
                            </m:r>
                            <m:r>
                              <a:rPr lang="fr-FR" sz="1100" b="0" i="1">
                                <a:solidFill>
                                  <a:schemeClr val="dk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</m:t>
                            </m:r>
                            <m:func>
                              <m:funcPr>
                                <m:ctrlPr>
                                  <a:rPr lang="fr-FR" sz="1100" b="0" i="1">
                                    <a:solidFill>
                                      <a:schemeClr val="dk1"/>
                                    </a:solidFill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uncPr>
                              <m:fName>
                                <m:sSup>
                                  <m:sSupPr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tan</m:t>
                                    </m:r>
                                  </m:e>
                                  <m:sup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−1</m:t>
                                    </m:r>
                                  </m:sup>
                                </m:sSup>
                              </m:fName>
                              <m:e>
                                <m:f>
                                  <m:fPr>
                                    <m:ctrlP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ad>
                                      <m:radPr>
                                        <m:degHide m:val="on"/>
                                        <m:ctrlP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radPr>
                                      <m:deg/>
                                      <m:e>
                                        <m:r>
                                          <a:rPr lang="fr-FR" sz="1100" b="0" i="1">
                                            <a:solidFill>
                                              <a:schemeClr val="dk1"/>
                                            </a:solidFill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1−</m:t>
                                        </m:r>
                                        <m:sSup>
                                          <m:sSupPr>
                                            <m:ctrlP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pPr>
                                          <m:e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𝑧</m:t>
                                            </m:r>
                                          </m:e>
                                          <m:sup>
                                            <m:r>
                                              <a:rPr lang="fr-FR" sz="1100" b="0" i="1">
                                                <a:solidFill>
                                                  <a:schemeClr val="dk1"/>
                                                </a:solidFill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2</m:t>
                                            </m:r>
                                          </m:sup>
                                        </m:sSup>
                                      </m:e>
                                    </m:rad>
                                  </m:num>
                                  <m:den>
                                    <m:r>
                                      <a:rPr lang="fr-FR" sz="1100" b="0" i="1">
                                        <a:solidFill>
                                          <a:schemeClr val="dk1"/>
                                        </a:solidFill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𝑧</m:t>
                                    </m:r>
                                  </m:den>
                                </m:f>
                              </m:e>
                            </m:func>
                          </m:e>
                        </m:mr>
                      </m:m>
                    </m:oMath>
                  </m:oMathPara>
                </a14:m>
                <a:endParaRPr lang="fr-FR" sz="1100" b="0" i="1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endParaRPr>
              </a:p>
            </xdr:txBody>
          </xdr:sp>
        </mc:Choice>
        <mc:Fallback xmlns="">
          <xdr:sp macro="" textlink="">
            <xdr:nvSpPr>
              <xdr:cNvPr id="56" name="ZoneTexte 55"/>
              <xdr:cNvSpPr txBox="1"/>
            </xdr:nvSpPr>
            <xdr:spPr>
              <a:xfrm>
                <a:off x="14337196" y="969066"/>
                <a:ext cx="1830456" cy="90280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/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■8(</a:t>
                </a:r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𝜔_𝑛=𝜔_0 √(1−𝑧^2 ) " </a:t>
                </a:r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" @</a:t>
                </a:r>
                <a:r>
                  <a:rPr lang="el-G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φ</a:t>
                </a:r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=tan^(−1)⁡〖√(1−𝑧^2 )/𝑧〗</a:t>
                </a:r>
                <a:r>
                  <a:rPr lang="fr-FR" sz="1100" b="0" i="0">
                    <a:solidFill>
                      <a:schemeClr val="dk1"/>
                    </a:solidFill>
                    <a:latin typeface="Cambria Math" panose="02040503050406030204" pitchFamily="18" charset="0"/>
                    <a:ea typeface="+mn-ea"/>
                    <a:cs typeface="+mn-cs"/>
                  </a:rPr>
                  <a:t> )</a:t>
                </a:r>
                <a:endParaRPr lang="fr-FR" sz="1100" b="0" i="1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endParaRPr>
              </a:p>
            </xdr:txBody>
          </xdr:sp>
        </mc:Fallback>
      </mc:AlternateContent>
    </xdr:grpSp>
    <xdr:clientData/>
  </xdr:twoCellAnchor>
  <xdr:twoCellAnchor>
    <xdr:from>
      <xdr:col>4</xdr:col>
      <xdr:colOff>108857</xdr:colOff>
      <xdr:row>116</xdr:row>
      <xdr:rowOff>81643</xdr:rowOff>
    </xdr:from>
    <xdr:to>
      <xdr:col>27</xdr:col>
      <xdr:colOff>449036</xdr:colOff>
      <xdr:row>147</xdr:row>
      <xdr:rowOff>13607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topLeftCell="A4" zoomScale="115" zoomScaleNormal="115" workbookViewId="0">
      <selection activeCell="S14" activeCellId="1" sqref="C13:C14 S14:T14"/>
    </sheetView>
  </sheetViews>
  <sheetFormatPr baseColWidth="10" defaultColWidth="9.140625" defaultRowHeight="15" x14ac:dyDescent="0.25"/>
  <cols>
    <col min="1" max="1" width="8.7109375" style="3" customWidth="1"/>
    <col min="2" max="2" width="8.140625" style="3" bestFit="1" customWidth="1"/>
    <col min="3" max="3" width="5" style="3" bestFit="1" customWidth="1"/>
    <col min="4" max="4" width="9.140625" style="3"/>
    <col min="5" max="5" width="3.42578125" style="3" bestFit="1" customWidth="1"/>
    <col min="6" max="6" width="5" style="3" bestFit="1" customWidth="1"/>
    <col min="7" max="7" width="3.42578125" style="3" bestFit="1" customWidth="1"/>
    <col min="8" max="9" width="5" style="3" bestFit="1" customWidth="1"/>
    <col min="10" max="10" width="8.28515625" style="3" bestFit="1" customWidth="1"/>
    <col min="11" max="11" width="8.140625" style="3" bestFit="1" customWidth="1"/>
    <col min="12" max="16" width="8.7109375" style="3" customWidth="1"/>
    <col min="17" max="17" width="10.85546875" style="3" bestFit="1" customWidth="1"/>
    <col min="18" max="22" width="8.7109375" style="3" customWidth="1"/>
    <col min="23" max="23" width="12" style="3" bestFit="1" customWidth="1"/>
    <col min="24" max="30" width="8.7109375" style="3" customWidth="1"/>
    <col min="31" max="16384" width="9.140625" style="3"/>
  </cols>
  <sheetData>
    <row r="1" spans="2:30" ht="15.75" thickBot="1" x14ac:dyDescent="0.3"/>
    <row r="2" spans="2:30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2:30" x14ac:dyDescent="0.25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4"/>
    </row>
    <row r="4" spans="2:30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4"/>
    </row>
    <row r="5" spans="2:30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4"/>
    </row>
    <row r="6" spans="2:30" x14ac:dyDescent="0.2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4"/>
    </row>
    <row r="7" spans="2:30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4"/>
    </row>
    <row r="8" spans="2:30" x14ac:dyDescent="0.25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15.75" thickBot="1" x14ac:dyDescent="0.3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</row>
    <row r="11" spans="2:30" ht="15.75" thickBot="1" x14ac:dyDescent="0.3">
      <c r="B11" s="103" t="s">
        <v>16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5"/>
    </row>
    <row r="12" spans="2:30" ht="15.75" thickBot="1" x14ac:dyDescent="0.3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6"/>
    </row>
    <row r="13" spans="2:30" ht="18" thickBot="1" x14ac:dyDescent="0.3">
      <c r="B13" s="7" t="s">
        <v>0</v>
      </c>
      <c r="C13" s="80">
        <v>0.8</v>
      </c>
      <c r="D13" s="13"/>
      <c r="E13" s="43"/>
      <c r="F13" s="44" t="s">
        <v>3</v>
      </c>
      <c r="G13" s="43" t="s">
        <v>27</v>
      </c>
      <c r="H13" s="9" t="s">
        <v>26</v>
      </c>
      <c r="I13" s="10" t="s">
        <v>4</v>
      </c>
      <c r="J13" s="45" t="s">
        <v>5</v>
      </c>
      <c r="K13" s="11" t="s">
        <v>6</v>
      </c>
      <c r="L13" s="12"/>
      <c r="M13" s="7" t="s">
        <v>38</v>
      </c>
      <c r="N13" s="69">
        <v>0</v>
      </c>
      <c r="O13" s="13"/>
      <c r="P13" s="13"/>
      <c r="Q13" s="13"/>
      <c r="R13" s="13"/>
      <c r="S13" s="106" t="s">
        <v>23</v>
      </c>
      <c r="T13" s="107"/>
      <c r="U13" s="13"/>
      <c r="V13" s="35" t="s">
        <v>4</v>
      </c>
      <c r="W13" s="71">
        <f>$C$13*$S$14</f>
        <v>8</v>
      </c>
      <c r="X13" s="72" t="s">
        <v>42</v>
      </c>
      <c r="Y13" s="60">
        <f>$S$14-$W$13</f>
        <v>2</v>
      </c>
      <c r="Z13" s="13"/>
      <c r="AA13" s="13"/>
      <c r="AB13" s="13"/>
      <c r="AC13" s="13"/>
      <c r="AD13" s="14"/>
    </row>
    <row r="14" spans="2:30" ht="15.75" thickBot="1" x14ac:dyDescent="0.3">
      <c r="B14" s="15" t="s">
        <v>1</v>
      </c>
      <c r="C14" s="81">
        <v>1</v>
      </c>
      <c r="D14" s="13"/>
      <c r="E14" s="17">
        <v>1</v>
      </c>
      <c r="F14" s="2">
        <f>N13</f>
        <v>0</v>
      </c>
      <c r="G14" s="17">
        <f t="shared" ref="G14:G34" si="0">$S$14</f>
        <v>10</v>
      </c>
      <c r="H14" s="18">
        <f t="shared" ref="H14:H34" si="1">$S$14*$C$13*(1-EXP(-F14/$C$14))</f>
        <v>0</v>
      </c>
      <c r="I14" s="19">
        <f t="shared" ref="I14:I34" si="2">$C$13*$S$14</f>
        <v>8</v>
      </c>
      <c r="J14" s="20">
        <f>0.63*I14</f>
        <v>5.04</v>
      </c>
      <c r="K14" s="21">
        <f>0.95*I14</f>
        <v>7.6</v>
      </c>
      <c r="L14" s="12"/>
      <c r="M14" s="15" t="s">
        <v>39</v>
      </c>
      <c r="N14" s="16">
        <f>5*C14</f>
        <v>5</v>
      </c>
      <c r="O14" s="13"/>
      <c r="P14" s="13"/>
      <c r="Q14" s="13"/>
      <c r="R14" s="13"/>
      <c r="S14" s="82">
        <v>10</v>
      </c>
      <c r="T14" s="83" t="s">
        <v>7</v>
      </c>
      <c r="U14" s="13"/>
      <c r="V14" s="27" t="s">
        <v>2</v>
      </c>
      <c r="W14" s="31">
        <f>3*$C$14</f>
        <v>3</v>
      </c>
      <c r="X14" s="27" t="s">
        <v>43</v>
      </c>
      <c r="Y14" s="28">
        <f>Y13/S14*100</f>
        <v>20</v>
      </c>
      <c r="Z14" s="13"/>
      <c r="AA14" s="13"/>
      <c r="AB14" s="13"/>
      <c r="AC14" s="13"/>
      <c r="AD14" s="14"/>
    </row>
    <row r="15" spans="2:30" x14ac:dyDescent="0.25">
      <c r="B15" s="12"/>
      <c r="C15" s="13"/>
      <c r="D15" s="13"/>
      <c r="E15" s="22">
        <v>2</v>
      </c>
      <c r="F15" s="23">
        <f>F14+($F$34-$F$14)/($E$34-1)</f>
        <v>0.25</v>
      </c>
      <c r="G15" s="22">
        <f t="shared" si="0"/>
        <v>10</v>
      </c>
      <c r="H15" s="23">
        <f t="shared" si="1"/>
        <v>1.769593735428761</v>
      </c>
      <c r="I15" s="24">
        <f t="shared" si="2"/>
        <v>8</v>
      </c>
      <c r="J15" s="25">
        <f t="shared" ref="J15:J34" si="3">0.63*I15</f>
        <v>5.04</v>
      </c>
      <c r="K15" s="26">
        <f t="shared" ref="K15:K34" si="4">0.95*I15</f>
        <v>7.6</v>
      </c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4"/>
    </row>
    <row r="16" spans="2:30" x14ac:dyDescent="0.25">
      <c r="B16" s="12"/>
      <c r="C16" s="13"/>
      <c r="D16" s="13"/>
      <c r="E16" s="22">
        <v>3</v>
      </c>
      <c r="F16" s="23">
        <f t="shared" ref="F16:F33" si="5">F15+($F$34-$F$14)/($E$34-1)</f>
        <v>0.5</v>
      </c>
      <c r="G16" s="22">
        <f t="shared" si="0"/>
        <v>10</v>
      </c>
      <c r="H16" s="23">
        <f t="shared" si="1"/>
        <v>3.1477547222989326</v>
      </c>
      <c r="I16" s="24">
        <f t="shared" si="2"/>
        <v>8</v>
      </c>
      <c r="J16" s="25">
        <f t="shared" si="3"/>
        <v>5.04</v>
      </c>
      <c r="K16" s="26">
        <f t="shared" si="4"/>
        <v>7.6</v>
      </c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/>
    </row>
    <row r="17" spans="2:30" x14ac:dyDescent="0.25">
      <c r="B17" s="12"/>
      <c r="C17" s="13"/>
      <c r="D17" s="13"/>
      <c r="E17" s="22">
        <v>4</v>
      </c>
      <c r="F17" s="23">
        <f t="shared" si="5"/>
        <v>0.75</v>
      </c>
      <c r="G17" s="22">
        <f t="shared" si="0"/>
        <v>10</v>
      </c>
      <c r="H17" s="23">
        <f t="shared" si="1"/>
        <v>4.2210675780718825</v>
      </c>
      <c r="I17" s="24">
        <f t="shared" si="2"/>
        <v>8</v>
      </c>
      <c r="J17" s="25">
        <f t="shared" si="3"/>
        <v>5.04</v>
      </c>
      <c r="K17" s="26">
        <f t="shared" si="4"/>
        <v>7.6</v>
      </c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4"/>
    </row>
    <row r="18" spans="2:30" x14ac:dyDescent="0.25">
      <c r="B18" s="12"/>
      <c r="C18" s="13"/>
      <c r="D18" s="13"/>
      <c r="E18" s="22">
        <v>5</v>
      </c>
      <c r="F18" s="23">
        <f t="shared" si="5"/>
        <v>1</v>
      </c>
      <c r="G18" s="22">
        <f t="shared" si="0"/>
        <v>10</v>
      </c>
      <c r="H18" s="23">
        <f t="shared" si="1"/>
        <v>5.0569644706284613</v>
      </c>
      <c r="I18" s="24">
        <f t="shared" si="2"/>
        <v>8</v>
      </c>
      <c r="J18" s="25">
        <f t="shared" si="3"/>
        <v>5.04</v>
      </c>
      <c r="K18" s="26">
        <f t="shared" si="4"/>
        <v>7.6</v>
      </c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/>
    </row>
    <row r="19" spans="2:30" x14ac:dyDescent="0.25">
      <c r="B19" s="12"/>
      <c r="C19" s="13"/>
      <c r="D19" s="13"/>
      <c r="E19" s="22">
        <v>6</v>
      </c>
      <c r="F19" s="23">
        <f t="shared" si="5"/>
        <v>1.25</v>
      </c>
      <c r="G19" s="22">
        <f t="shared" si="0"/>
        <v>10</v>
      </c>
      <c r="H19" s="23">
        <f t="shared" si="1"/>
        <v>5.7079616251184788</v>
      </c>
      <c r="I19" s="24">
        <f t="shared" si="2"/>
        <v>8</v>
      </c>
      <c r="J19" s="25">
        <f t="shared" si="3"/>
        <v>5.04</v>
      </c>
      <c r="K19" s="26">
        <f t="shared" si="4"/>
        <v>7.6</v>
      </c>
      <c r="L19" s="12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4"/>
    </row>
    <row r="20" spans="2:30" x14ac:dyDescent="0.25">
      <c r="B20" s="12"/>
      <c r="C20" s="13"/>
      <c r="D20" s="13"/>
      <c r="E20" s="22">
        <v>7</v>
      </c>
      <c r="F20" s="23">
        <f t="shared" si="5"/>
        <v>1.5</v>
      </c>
      <c r="G20" s="22">
        <f t="shared" si="0"/>
        <v>10</v>
      </c>
      <c r="H20" s="23">
        <f t="shared" si="1"/>
        <v>6.2149587188125617</v>
      </c>
      <c r="I20" s="24">
        <f t="shared" si="2"/>
        <v>8</v>
      </c>
      <c r="J20" s="25">
        <f t="shared" si="3"/>
        <v>5.04</v>
      </c>
      <c r="K20" s="26">
        <f t="shared" si="4"/>
        <v>7.6</v>
      </c>
      <c r="L20" s="12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/>
    </row>
    <row r="21" spans="2:30" x14ac:dyDescent="0.25">
      <c r="B21" s="12"/>
      <c r="C21" s="13"/>
      <c r="D21" s="13"/>
      <c r="E21" s="22">
        <v>8</v>
      </c>
      <c r="F21" s="23">
        <f t="shared" si="5"/>
        <v>1.75</v>
      </c>
      <c r="G21" s="22">
        <f t="shared" si="0"/>
        <v>10</v>
      </c>
      <c r="H21" s="23">
        <f t="shared" si="1"/>
        <v>6.6098084523964387</v>
      </c>
      <c r="I21" s="24">
        <f t="shared" si="2"/>
        <v>8</v>
      </c>
      <c r="J21" s="25">
        <f t="shared" si="3"/>
        <v>5.04</v>
      </c>
      <c r="K21" s="26">
        <f t="shared" si="4"/>
        <v>7.6</v>
      </c>
      <c r="L21" s="12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/>
    </row>
    <row r="22" spans="2:30" x14ac:dyDescent="0.25">
      <c r="B22" s="12"/>
      <c r="C22" s="13"/>
      <c r="D22" s="13"/>
      <c r="E22" s="22">
        <v>9</v>
      </c>
      <c r="F22" s="23">
        <f t="shared" si="5"/>
        <v>2</v>
      </c>
      <c r="G22" s="22">
        <f t="shared" si="0"/>
        <v>10</v>
      </c>
      <c r="H22" s="23">
        <f t="shared" si="1"/>
        <v>6.9173177341070984</v>
      </c>
      <c r="I22" s="24">
        <f t="shared" si="2"/>
        <v>8</v>
      </c>
      <c r="J22" s="25">
        <f t="shared" si="3"/>
        <v>5.04</v>
      </c>
      <c r="K22" s="26">
        <f t="shared" si="4"/>
        <v>7.6</v>
      </c>
      <c r="L22" s="12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</row>
    <row r="23" spans="2:30" x14ac:dyDescent="0.25">
      <c r="B23" s="12"/>
      <c r="C23" s="13"/>
      <c r="D23" s="13"/>
      <c r="E23" s="22">
        <v>10</v>
      </c>
      <c r="F23" s="23">
        <f t="shared" si="5"/>
        <v>2.25</v>
      </c>
      <c r="G23" s="22">
        <f t="shared" si="0"/>
        <v>10</v>
      </c>
      <c r="H23" s="23">
        <f t="shared" si="1"/>
        <v>7.1568062035050852</v>
      </c>
      <c r="I23" s="24">
        <f t="shared" si="2"/>
        <v>8</v>
      </c>
      <c r="J23" s="25">
        <f t="shared" si="3"/>
        <v>5.04</v>
      </c>
      <c r="K23" s="26">
        <f t="shared" si="4"/>
        <v>7.6</v>
      </c>
      <c r="L23" s="12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4"/>
    </row>
    <row r="24" spans="2:30" x14ac:dyDescent="0.25">
      <c r="B24" s="70"/>
      <c r="C24" s="49"/>
      <c r="D24" s="13"/>
      <c r="E24" s="22">
        <v>11</v>
      </c>
      <c r="F24" s="23">
        <f t="shared" si="5"/>
        <v>2.5</v>
      </c>
      <c r="G24" s="22">
        <f t="shared" si="0"/>
        <v>10</v>
      </c>
      <c r="H24" s="23">
        <f t="shared" si="1"/>
        <v>7.3433200110088093</v>
      </c>
      <c r="I24" s="24">
        <f t="shared" si="2"/>
        <v>8</v>
      </c>
      <c r="J24" s="25">
        <f t="shared" si="3"/>
        <v>5.04</v>
      </c>
      <c r="K24" s="26">
        <f t="shared" si="4"/>
        <v>7.6</v>
      </c>
      <c r="L24" s="12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4"/>
    </row>
    <row r="25" spans="2:30" x14ac:dyDescent="0.25">
      <c r="B25" s="12"/>
      <c r="C25" s="13"/>
      <c r="D25" s="13"/>
      <c r="E25" s="22">
        <v>12</v>
      </c>
      <c r="F25" s="23">
        <f t="shared" si="5"/>
        <v>2.75</v>
      </c>
      <c r="G25" s="22">
        <f t="shared" si="0"/>
        <v>10</v>
      </c>
      <c r="H25" s="23">
        <f t="shared" si="1"/>
        <v>7.4885771103463394</v>
      </c>
      <c r="I25" s="24">
        <f t="shared" si="2"/>
        <v>8</v>
      </c>
      <c r="J25" s="25">
        <f t="shared" si="3"/>
        <v>5.04</v>
      </c>
      <c r="K25" s="26">
        <f t="shared" si="4"/>
        <v>7.6</v>
      </c>
      <c r="L25" s="12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4"/>
    </row>
    <row r="26" spans="2:30" x14ac:dyDescent="0.25">
      <c r="B26" s="12"/>
      <c r="C26" s="13"/>
      <c r="D26" s="13"/>
      <c r="E26" s="22">
        <v>13</v>
      </c>
      <c r="F26" s="23">
        <f t="shared" si="5"/>
        <v>3</v>
      </c>
      <c r="G26" s="22">
        <f t="shared" si="0"/>
        <v>10</v>
      </c>
      <c r="H26" s="23">
        <f t="shared" si="1"/>
        <v>7.6017034530570884</v>
      </c>
      <c r="I26" s="24">
        <f t="shared" si="2"/>
        <v>8</v>
      </c>
      <c r="J26" s="25">
        <f t="shared" si="3"/>
        <v>5.04</v>
      </c>
      <c r="K26" s="26">
        <f t="shared" si="4"/>
        <v>7.6</v>
      </c>
      <c r="L26" s="12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4"/>
    </row>
    <row r="27" spans="2:30" x14ac:dyDescent="0.25">
      <c r="B27" s="12"/>
      <c r="C27" s="13"/>
      <c r="D27" s="13"/>
      <c r="E27" s="22">
        <v>14</v>
      </c>
      <c r="F27" s="23">
        <f t="shared" si="5"/>
        <v>3.25</v>
      </c>
      <c r="G27" s="22">
        <f t="shared" si="0"/>
        <v>10</v>
      </c>
      <c r="H27" s="23">
        <f t="shared" si="1"/>
        <v>7.6898063373462238</v>
      </c>
      <c r="I27" s="24">
        <f t="shared" si="2"/>
        <v>8</v>
      </c>
      <c r="J27" s="25">
        <f t="shared" si="3"/>
        <v>5.04</v>
      </c>
      <c r="K27" s="26">
        <f t="shared" si="4"/>
        <v>7.6</v>
      </c>
      <c r="L27" s="12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4"/>
    </row>
    <row r="28" spans="2:30" x14ac:dyDescent="0.25">
      <c r="B28" s="12"/>
      <c r="C28" s="13"/>
      <c r="D28" s="13"/>
      <c r="E28" s="22">
        <v>15</v>
      </c>
      <c r="F28" s="23">
        <f t="shared" si="5"/>
        <v>3.5</v>
      </c>
      <c r="G28" s="22">
        <f t="shared" si="0"/>
        <v>10</v>
      </c>
      <c r="H28" s="23">
        <f t="shared" si="1"/>
        <v>7.7584209326214522</v>
      </c>
      <c r="I28" s="24">
        <f t="shared" si="2"/>
        <v>8</v>
      </c>
      <c r="J28" s="25">
        <f t="shared" si="3"/>
        <v>5.04</v>
      </c>
      <c r="K28" s="26">
        <f t="shared" si="4"/>
        <v>7.6</v>
      </c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4"/>
    </row>
    <row r="29" spans="2:30" x14ac:dyDescent="0.25">
      <c r="B29" s="12"/>
      <c r="C29" s="13"/>
      <c r="D29" s="13"/>
      <c r="E29" s="22">
        <v>16</v>
      </c>
      <c r="F29" s="23">
        <f t="shared" si="5"/>
        <v>3.75</v>
      </c>
      <c r="G29" s="22">
        <f t="shared" si="0"/>
        <v>10</v>
      </c>
      <c r="H29" s="23">
        <f t="shared" si="1"/>
        <v>7.8118580331519274</v>
      </c>
      <c r="I29" s="24">
        <f t="shared" si="2"/>
        <v>8</v>
      </c>
      <c r="J29" s="25">
        <f t="shared" si="3"/>
        <v>5.04</v>
      </c>
      <c r="K29" s="26">
        <f t="shared" si="4"/>
        <v>7.6</v>
      </c>
      <c r="L29" s="12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4"/>
    </row>
    <row r="30" spans="2:30" x14ac:dyDescent="0.25">
      <c r="B30" s="12"/>
      <c r="C30" s="13"/>
      <c r="D30" s="13"/>
      <c r="E30" s="22">
        <v>17</v>
      </c>
      <c r="F30" s="23">
        <f t="shared" si="5"/>
        <v>4</v>
      </c>
      <c r="G30" s="22">
        <f t="shared" si="0"/>
        <v>10</v>
      </c>
      <c r="H30" s="23">
        <f t="shared" si="1"/>
        <v>7.8534748888901262</v>
      </c>
      <c r="I30" s="24">
        <f t="shared" si="2"/>
        <v>8</v>
      </c>
      <c r="J30" s="25">
        <f t="shared" si="3"/>
        <v>5.04</v>
      </c>
      <c r="K30" s="26">
        <f t="shared" si="4"/>
        <v>7.6</v>
      </c>
      <c r="L30" s="12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4"/>
    </row>
    <row r="31" spans="2:30" x14ac:dyDescent="0.25">
      <c r="B31" s="12"/>
      <c r="C31" s="13"/>
      <c r="D31" s="13"/>
      <c r="E31" s="22">
        <v>18</v>
      </c>
      <c r="F31" s="23">
        <f t="shared" si="5"/>
        <v>4.25</v>
      </c>
      <c r="G31" s="22">
        <f t="shared" si="0"/>
        <v>10</v>
      </c>
      <c r="H31" s="23">
        <f t="shared" si="1"/>
        <v>7.8858861287280062</v>
      </c>
      <c r="I31" s="24">
        <f t="shared" si="2"/>
        <v>8</v>
      </c>
      <c r="J31" s="25">
        <f t="shared" si="3"/>
        <v>5.04</v>
      </c>
      <c r="K31" s="26">
        <f t="shared" si="4"/>
        <v>7.6</v>
      </c>
      <c r="L31" s="12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4"/>
    </row>
    <row r="32" spans="2:30" x14ac:dyDescent="0.25">
      <c r="B32" s="12"/>
      <c r="C32" s="13"/>
      <c r="D32" s="13"/>
      <c r="E32" s="22">
        <v>19</v>
      </c>
      <c r="F32" s="23">
        <f t="shared" si="5"/>
        <v>4.5</v>
      </c>
      <c r="G32" s="22">
        <f t="shared" si="0"/>
        <v>10</v>
      </c>
      <c r="H32" s="23">
        <f t="shared" si="1"/>
        <v>7.9111280276940619</v>
      </c>
      <c r="I32" s="24">
        <f t="shared" si="2"/>
        <v>8</v>
      </c>
      <c r="J32" s="25">
        <f t="shared" si="3"/>
        <v>5.04</v>
      </c>
      <c r="K32" s="26">
        <f t="shared" si="4"/>
        <v>7.6</v>
      </c>
      <c r="L32" s="12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4"/>
    </row>
    <row r="33" spans="2:30" x14ac:dyDescent="0.25">
      <c r="B33" s="12"/>
      <c r="C33" s="13"/>
      <c r="D33" s="13"/>
      <c r="E33" s="22">
        <v>20</v>
      </c>
      <c r="F33" s="23">
        <f t="shared" si="5"/>
        <v>4.75</v>
      </c>
      <c r="G33" s="22">
        <f t="shared" si="0"/>
        <v>10</v>
      </c>
      <c r="H33" s="23">
        <f t="shared" si="1"/>
        <v>7.9307864383750353</v>
      </c>
      <c r="I33" s="24">
        <f t="shared" si="2"/>
        <v>8</v>
      </c>
      <c r="J33" s="25">
        <f t="shared" si="3"/>
        <v>5.04</v>
      </c>
      <c r="K33" s="26">
        <f t="shared" si="4"/>
        <v>7.6</v>
      </c>
      <c r="L33" s="12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4"/>
    </row>
    <row r="34" spans="2:30" ht="15.75" thickBot="1" x14ac:dyDescent="0.3">
      <c r="B34" s="12"/>
      <c r="C34" s="13"/>
      <c r="D34" s="13"/>
      <c r="E34" s="27">
        <v>21</v>
      </c>
      <c r="F34" s="1">
        <f>N14</f>
        <v>5</v>
      </c>
      <c r="G34" s="27">
        <f t="shared" si="0"/>
        <v>10</v>
      </c>
      <c r="H34" s="28">
        <f t="shared" si="1"/>
        <v>7.9460964240073162</v>
      </c>
      <c r="I34" s="29">
        <f t="shared" si="2"/>
        <v>8</v>
      </c>
      <c r="J34" s="30">
        <f t="shared" si="3"/>
        <v>5.04</v>
      </c>
      <c r="K34" s="31">
        <f t="shared" si="4"/>
        <v>7.6</v>
      </c>
      <c r="L34" s="32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4"/>
    </row>
    <row r="35" spans="2:30" ht="15.75" thickBot="1" x14ac:dyDescent="0.3"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108" t="s">
        <v>18</v>
      </c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10"/>
    </row>
    <row r="36" spans="2:30" ht="15.75" thickBot="1" x14ac:dyDescent="0.3"/>
    <row r="37" spans="2:30" ht="15.75" thickBot="1" x14ac:dyDescent="0.3">
      <c r="Q37" s="106" t="s">
        <v>17</v>
      </c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07"/>
    </row>
    <row r="38" spans="2:30" x14ac:dyDescent="0.25">
      <c r="Q38" s="35" t="s">
        <v>12</v>
      </c>
      <c r="R38" s="36" t="s">
        <v>11</v>
      </c>
      <c r="S38" s="37" t="s">
        <v>10</v>
      </c>
      <c r="T38" s="35" t="s">
        <v>13</v>
      </c>
      <c r="U38" s="36" t="s">
        <v>11</v>
      </c>
      <c r="V38" s="37" t="s">
        <v>10</v>
      </c>
      <c r="W38" s="35" t="s">
        <v>14</v>
      </c>
      <c r="X38" s="36" t="s">
        <v>11</v>
      </c>
      <c r="Y38" s="37" t="s">
        <v>10</v>
      </c>
      <c r="Z38" s="35" t="s">
        <v>15</v>
      </c>
      <c r="AA38" s="36" t="s">
        <v>11</v>
      </c>
      <c r="AB38" s="37" t="s">
        <v>10</v>
      </c>
    </row>
    <row r="39" spans="2:30" x14ac:dyDescent="0.25">
      <c r="Q39" s="22" t="s">
        <v>8</v>
      </c>
      <c r="R39" s="38">
        <f>$C$14</f>
        <v>1</v>
      </c>
      <c r="S39" s="23">
        <f>$C$14</f>
        <v>1</v>
      </c>
      <c r="T39" s="22" t="s">
        <v>8</v>
      </c>
      <c r="U39" s="38">
        <f>$C$14</f>
        <v>1</v>
      </c>
      <c r="V39" s="23">
        <f>$C$14</f>
        <v>1</v>
      </c>
      <c r="W39" s="22" t="s">
        <v>8</v>
      </c>
      <c r="X39" s="38">
        <f>3*$C$14</f>
        <v>3</v>
      </c>
      <c r="Y39" s="23">
        <f>3*$C$14</f>
        <v>3</v>
      </c>
      <c r="Z39" s="22" t="s">
        <v>8</v>
      </c>
      <c r="AA39" s="25">
        <v>0</v>
      </c>
      <c r="AB39" s="23">
        <f>C14</f>
        <v>1</v>
      </c>
    </row>
    <row r="40" spans="2:30" ht="15.75" thickBot="1" x14ac:dyDescent="0.3">
      <c r="Q40" s="27" t="s">
        <v>9</v>
      </c>
      <c r="R40" s="39">
        <v>0</v>
      </c>
      <c r="S40" s="28">
        <f>$J$34</f>
        <v>5.04</v>
      </c>
      <c r="T40" s="27" t="s">
        <v>9</v>
      </c>
      <c r="U40" s="39">
        <v>0</v>
      </c>
      <c r="V40" s="28">
        <f>$I$34</f>
        <v>8</v>
      </c>
      <c r="W40" s="27" t="s">
        <v>9</v>
      </c>
      <c r="X40" s="39">
        <v>0</v>
      </c>
      <c r="Y40" s="28">
        <f>$K$34</f>
        <v>7.6</v>
      </c>
      <c r="Z40" s="27" t="s">
        <v>9</v>
      </c>
      <c r="AA40" s="30">
        <v>0</v>
      </c>
      <c r="AB40" s="40">
        <f>(C13*S14/C14)*AB39</f>
        <v>8</v>
      </c>
    </row>
  </sheetData>
  <sheetProtection sheet="1" objects="1" scenarios="1"/>
  <mergeCells count="4">
    <mergeCell ref="B11:AD11"/>
    <mergeCell ref="S13:T13"/>
    <mergeCell ref="L35:AD35"/>
    <mergeCell ref="Q37:AB3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0"/>
  <sheetViews>
    <sheetView zoomScale="115" zoomScaleNormal="115" workbookViewId="0">
      <selection activeCell="Q14" sqref="Q14:R14"/>
    </sheetView>
  </sheetViews>
  <sheetFormatPr baseColWidth="10" defaultColWidth="9.140625" defaultRowHeight="15" x14ac:dyDescent="0.25"/>
  <cols>
    <col min="1" max="1" width="8.7109375" style="3" customWidth="1"/>
    <col min="2" max="2" width="8.140625" style="3" bestFit="1" customWidth="1"/>
    <col min="3" max="3" width="5" style="3" bestFit="1" customWidth="1"/>
    <col min="4" max="4" width="9.140625" style="3"/>
    <col min="5" max="5" width="3.42578125" style="3" bestFit="1" customWidth="1"/>
    <col min="6" max="6" width="6.140625" style="3" bestFit="1" customWidth="1"/>
    <col min="7" max="7" width="3.42578125" style="3" bestFit="1" customWidth="1"/>
    <col min="8" max="8" width="5" style="3" bestFit="1" customWidth="1"/>
    <col min="9" max="9" width="7.28515625" style="3" bestFit="1" customWidth="1"/>
    <col min="10" max="14" width="8.7109375" style="3" customWidth="1"/>
    <col min="15" max="15" width="10.85546875" style="3" bestFit="1" customWidth="1"/>
    <col min="16" max="19" width="8.7109375" style="3" customWidth="1"/>
    <col min="20" max="16384" width="9.140625" style="3"/>
  </cols>
  <sheetData>
    <row r="1" spans="2:19" ht="15.75" thickBot="1" x14ac:dyDescent="0.3"/>
    <row r="2" spans="2:19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2:19" x14ac:dyDescent="0.25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2:19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2:19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19" x14ac:dyDescent="0.2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2:19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2:19" x14ac:dyDescent="0.25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19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2:19" ht="15.75" thickBot="1" x14ac:dyDescent="0.3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2:19" ht="15.75" thickBot="1" x14ac:dyDescent="0.3">
      <c r="B11" s="103" t="s">
        <v>16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5"/>
    </row>
    <row r="12" spans="2:19" ht="15.75" thickBot="1" x14ac:dyDescent="0.3">
      <c r="B12" s="12"/>
      <c r="C12" s="13"/>
      <c r="D12" s="13"/>
      <c r="E12" s="13"/>
      <c r="F12" s="13"/>
      <c r="G12" s="13"/>
      <c r="H12" s="13"/>
      <c r="I12" s="13"/>
      <c r="J12" s="4"/>
      <c r="K12" s="5"/>
      <c r="L12" s="5"/>
      <c r="M12" s="5"/>
      <c r="N12" s="5"/>
      <c r="O12" s="5"/>
      <c r="P12" s="5"/>
      <c r="Q12" s="5"/>
      <c r="R12" s="5"/>
      <c r="S12" s="6"/>
    </row>
    <row r="13" spans="2:19" ht="15.75" thickBot="1" x14ac:dyDescent="0.3">
      <c r="B13" s="7" t="s">
        <v>0</v>
      </c>
      <c r="C13" s="80">
        <v>2</v>
      </c>
      <c r="D13" s="13"/>
      <c r="E13" s="74"/>
      <c r="F13" s="75" t="s">
        <v>3</v>
      </c>
      <c r="G13" s="52" t="s">
        <v>27</v>
      </c>
      <c r="H13" s="78" t="s">
        <v>26</v>
      </c>
      <c r="I13" s="76" t="s">
        <v>4</v>
      </c>
      <c r="J13" s="12"/>
      <c r="K13" s="7" t="s">
        <v>38</v>
      </c>
      <c r="L13" s="69">
        <v>0</v>
      </c>
      <c r="M13" s="13"/>
      <c r="N13" s="13"/>
      <c r="O13" s="13"/>
      <c r="P13" s="13"/>
      <c r="Q13" s="106" t="s">
        <v>47</v>
      </c>
      <c r="R13" s="107"/>
      <c r="S13" s="14"/>
    </row>
    <row r="14" spans="2:19" ht="15.75" thickBot="1" x14ac:dyDescent="0.3">
      <c r="B14" s="15" t="s">
        <v>1</v>
      </c>
      <c r="C14" s="81">
        <v>3</v>
      </c>
      <c r="D14" s="13"/>
      <c r="E14" s="17">
        <v>1</v>
      </c>
      <c r="F14" s="50">
        <f>L13</f>
        <v>0</v>
      </c>
      <c r="G14" s="35">
        <f>$Q$14*F14</f>
        <v>0</v>
      </c>
      <c r="H14" s="37">
        <f t="shared" ref="H14:H34" si="0">$C$13*$Q$14*(F14-$C$14*(1-EXP(-F14/$C$14)))</f>
        <v>0</v>
      </c>
      <c r="I14" s="77">
        <f t="shared" ref="I14:I34" si="1">$C$13*$Q$14*(F14-$C$14)</f>
        <v>-6</v>
      </c>
      <c r="J14" s="13"/>
      <c r="K14" s="15" t="s">
        <v>39</v>
      </c>
      <c r="L14" s="16">
        <f>5*C14</f>
        <v>15</v>
      </c>
      <c r="M14" s="13"/>
      <c r="N14" s="13"/>
      <c r="O14" s="13"/>
      <c r="P14" s="13"/>
      <c r="Q14" s="82">
        <v>1</v>
      </c>
      <c r="R14" s="83" t="s">
        <v>7</v>
      </c>
      <c r="S14" s="14"/>
    </row>
    <row r="15" spans="2:19" x14ac:dyDescent="0.25">
      <c r="B15" s="12"/>
      <c r="C15" s="13"/>
      <c r="D15" s="13"/>
      <c r="E15" s="22">
        <v>2</v>
      </c>
      <c r="F15" s="26">
        <f>F14+($F$34-$F$14)/($E$34-1)</f>
        <v>0.75</v>
      </c>
      <c r="G15" s="22">
        <f t="shared" ref="G15:G34" si="2">$Q$14*F15</f>
        <v>0.75</v>
      </c>
      <c r="H15" s="79">
        <f t="shared" si="0"/>
        <v>0.17280469842842927</v>
      </c>
      <c r="I15" s="24">
        <f t="shared" si="1"/>
        <v>-4.5</v>
      </c>
      <c r="J15" s="13"/>
      <c r="K15" s="13"/>
      <c r="L15" s="13"/>
      <c r="M15" s="13"/>
      <c r="N15" s="13"/>
      <c r="O15" s="13"/>
      <c r="P15" s="13"/>
      <c r="Q15" s="13"/>
      <c r="R15" s="13"/>
      <c r="S15" s="14"/>
    </row>
    <row r="16" spans="2:19" x14ac:dyDescent="0.25">
      <c r="B16" s="12"/>
      <c r="C16" s="13"/>
      <c r="D16" s="13"/>
      <c r="E16" s="22">
        <v>3</v>
      </c>
      <c r="F16" s="26">
        <f t="shared" ref="F16:F33" si="3">F15+($F$34-$F$14)/($E$34-1)</f>
        <v>1.5</v>
      </c>
      <c r="G16" s="22">
        <f t="shared" si="2"/>
        <v>1.5</v>
      </c>
      <c r="H16" s="79">
        <f t="shared" si="0"/>
        <v>0.63918395827580055</v>
      </c>
      <c r="I16" s="24">
        <f t="shared" si="1"/>
        <v>-3</v>
      </c>
      <c r="J16" s="13"/>
      <c r="K16" s="13"/>
      <c r="L16" s="13"/>
      <c r="M16" s="13"/>
      <c r="N16" s="13"/>
      <c r="O16" s="13"/>
      <c r="P16" s="13"/>
      <c r="Q16" s="13"/>
      <c r="R16" s="13"/>
      <c r="S16" s="14"/>
    </row>
    <row r="17" spans="2:19" x14ac:dyDescent="0.25">
      <c r="B17" s="12"/>
      <c r="C17" s="13"/>
      <c r="D17" s="13"/>
      <c r="E17" s="22">
        <v>4</v>
      </c>
      <c r="F17" s="26">
        <f t="shared" si="3"/>
        <v>2.25</v>
      </c>
      <c r="G17" s="22">
        <f t="shared" si="2"/>
        <v>2.25</v>
      </c>
      <c r="H17" s="79">
        <f t="shared" si="0"/>
        <v>1.3341993164460879</v>
      </c>
      <c r="I17" s="24">
        <f t="shared" si="1"/>
        <v>-1.5</v>
      </c>
      <c r="J17" s="13"/>
      <c r="K17" s="13"/>
      <c r="L17" s="13"/>
      <c r="M17" s="13"/>
      <c r="N17" s="13"/>
      <c r="O17" s="13"/>
      <c r="P17" s="13"/>
      <c r="Q17" s="13"/>
      <c r="R17" s="13"/>
      <c r="S17" s="14"/>
    </row>
    <row r="18" spans="2:19" x14ac:dyDescent="0.25">
      <c r="B18" s="12"/>
      <c r="C18" s="13"/>
      <c r="D18" s="13"/>
      <c r="E18" s="22">
        <v>5</v>
      </c>
      <c r="F18" s="26">
        <f t="shared" si="3"/>
        <v>3</v>
      </c>
      <c r="G18" s="22">
        <f t="shared" si="2"/>
        <v>3</v>
      </c>
      <c r="H18" s="79">
        <f t="shared" si="0"/>
        <v>2.207276647028654</v>
      </c>
      <c r="I18" s="24">
        <f t="shared" si="1"/>
        <v>0</v>
      </c>
      <c r="J18" s="13"/>
      <c r="K18" s="13"/>
      <c r="L18" s="13"/>
      <c r="M18" s="13"/>
      <c r="N18" s="13"/>
      <c r="O18" s="13"/>
      <c r="P18" s="13"/>
      <c r="Q18" s="13"/>
      <c r="R18" s="13"/>
      <c r="S18" s="14"/>
    </row>
    <row r="19" spans="2:19" x14ac:dyDescent="0.25">
      <c r="B19" s="12"/>
      <c r="C19" s="13"/>
      <c r="D19" s="13"/>
      <c r="E19" s="22">
        <v>6</v>
      </c>
      <c r="F19" s="26">
        <f t="shared" si="3"/>
        <v>3.75</v>
      </c>
      <c r="G19" s="22">
        <f t="shared" si="2"/>
        <v>3.75</v>
      </c>
      <c r="H19" s="79">
        <f t="shared" si="0"/>
        <v>3.2190287811611409</v>
      </c>
      <c r="I19" s="24">
        <f t="shared" si="1"/>
        <v>1.5</v>
      </c>
      <c r="J19" s="13"/>
      <c r="K19" s="13"/>
      <c r="L19" s="13"/>
      <c r="M19" s="13"/>
      <c r="N19" s="13"/>
      <c r="O19" s="13"/>
      <c r="P19" s="13"/>
      <c r="Q19" s="13"/>
      <c r="R19" s="13"/>
      <c r="S19" s="14"/>
    </row>
    <row r="20" spans="2:19" x14ac:dyDescent="0.25">
      <c r="B20" s="12"/>
      <c r="C20" s="13"/>
      <c r="D20" s="13"/>
      <c r="E20" s="22">
        <v>7</v>
      </c>
      <c r="F20" s="26">
        <f t="shared" si="3"/>
        <v>4.5</v>
      </c>
      <c r="G20" s="22">
        <f t="shared" si="2"/>
        <v>4.5</v>
      </c>
      <c r="H20" s="79">
        <f t="shared" si="0"/>
        <v>4.3387809608905785</v>
      </c>
      <c r="I20" s="24">
        <f t="shared" si="1"/>
        <v>3</v>
      </c>
      <c r="J20" s="13"/>
      <c r="K20" s="13"/>
      <c r="L20" s="13"/>
      <c r="M20" s="13"/>
      <c r="N20" s="13"/>
      <c r="O20" s="13"/>
      <c r="P20" s="13"/>
      <c r="Q20" s="13"/>
      <c r="R20" s="13"/>
      <c r="S20" s="14"/>
    </row>
    <row r="21" spans="2:19" x14ac:dyDescent="0.25">
      <c r="B21" s="12"/>
      <c r="C21" s="13"/>
      <c r="D21" s="13"/>
      <c r="E21" s="22">
        <v>8</v>
      </c>
      <c r="F21" s="26">
        <f t="shared" si="3"/>
        <v>5.25</v>
      </c>
      <c r="G21" s="22">
        <f t="shared" si="2"/>
        <v>5.25</v>
      </c>
      <c r="H21" s="79">
        <f t="shared" si="0"/>
        <v>5.5426436607026712</v>
      </c>
      <c r="I21" s="24">
        <f t="shared" si="1"/>
        <v>4.5</v>
      </c>
      <c r="J21" s="13"/>
      <c r="K21" s="13"/>
      <c r="L21" s="13"/>
      <c r="M21" s="13"/>
      <c r="N21" s="13"/>
      <c r="O21" s="13"/>
      <c r="P21" s="13"/>
      <c r="Q21" s="13"/>
      <c r="R21" s="13"/>
      <c r="S21" s="14"/>
    </row>
    <row r="22" spans="2:19" x14ac:dyDescent="0.25">
      <c r="B22" s="12"/>
      <c r="C22" s="13"/>
      <c r="D22" s="13"/>
      <c r="E22" s="22">
        <v>9</v>
      </c>
      <c r="F22" s="26">
        <f t="shared" si="3"/>
        <v>6</v>
      </c>
      <c r="G22" s="22">
        <f t="shared" si="2"/>
        <v>6</v>
      </c>
      <c r="H22" s="79">
        <f t="shared" si="0"/>
        <v>6.812011699419676</v>
      </c>
      <c r="I22" s="24">
        <f t="shared" si="1"/>
        <v>6</v>
      </c>
      <c r="J22" s="13"/>
      <c r="K22" s="13"/>
      <c r="L22" s="13"/>
      <c r="M22" s="13"/>
      <c r="N22" s="13"/>
      <c r="O22" s="13"/>
      <c r="P22" s="13"/>
      <c r="Q22" s="13"/>
      <c r="R22" s="13"/>
      <c r="S22" s="14"/>
    </row>
    <row r="23" spans="2:19" x14ac:dyDescent="0.25">
      <c r="B23" s="12"/>
      <c r="C23" s="13"/>
      <c r="D23" s="13"/>
      <c r="E23" s="22">
        <v>10</v>
      </c>
      <c r="F23" s="26">
        <f t="shared" si="3"/>
        <v>6.75</v>
      </c>
      <c r="G23" s="22">
        <f t="shared" si="2"/>
        <v>6.75</v>
      </c>
      <c r="H23" s="79">
        <f t="shared" si="0"/>
        <v>8.1323953473711867</v>
      </c>
      <c r="I23" s="24">
        <f t="shared" si="1"/>
        <v>7.5</v>
      </c>
      <c r="J23" s="13"/>
      <c r="K23" s="13"/>
      <c r="L23" s="13"/>
      <c r="M23" s="13"/>
      <c r="N23" s="13"/>
      <c r="O23" s="13"/>
      <c r="P23" s="13"/>
      <c r="Q23" s="13"/>
      <c r="R23" s="13"/>
      <c r="S23" s="14"/>
    </row>
    <row r="24" spans="2:19" x14ac:dyDescent="0.25">
      <c r="B24" s="70"/>
      <c r="C24" s="49"/>
      <c r="D24" s="13"/>
      <c r="E24" s="22">
        <v>11</v>
      </c>
      <c r="F24" s="26">
        <f t="shared" si="3"/>
        <v>7.5</v>
      </c>
      <c r="G24" s="22">
        <f t="shared" si="2"/>
        <v>7.5</v>
      </c>
      <c r="H24" s="79">
        <f t="shared" si="0"/>
        <v>9.4925099917433933</v>
      </c>
      <c r="I24" s="24">
        <f t="shared" si="1"/>
        <v>9</v>
      </c>
      <c r="J24" s="13"/>
      <c r="K24" s="13"/>
      <c r="L24" s="13"/>
      <c r="M24" s="13"/>
      <c r="N24" s="13"/>
      <c r="O24" s="13"/>
      <c r="P24" s="13"/>
      <c r="Q24" s="13"/>
      <c r="R24" s="13"/>
      <c r="S24" s="14"/>
    </row>
    <row r="25" spans="2:19" x14ac:dyDescent="0.25">
      <c r="B25" s="12"/>
      <c r="C25" s="13"/>
      <c r="D25" s="13"/>
      <c r="E25" s="22">
        <v>12</v>
      </c>
      <c r="F25" s="26">
        <f t="shared" si="3"/>
        <v>8.25</v>
      </c>
      <c r="G25" s="22">
        <f t="shared" si="2"/>
        <v>8.25</v>
      </c>
      <c r="H25" s="79">
        <f t="shared" si="0"/>
        <v>10.883567167240246</v>
      </c>
      <c r="I25" s="24">
        <f t="shared" si="1"/>
        <v>10.5</v>
      </c>
      <c r="J25" s="13"/>
      <c r="K25" s="13"/>
      <c r="L25" s="13"/>
      <c r="M25" s="13"/>
      <c r="N25" s="13"/>
      <c r="O25" s="13"/>
      <c r="P25" s="13"/>
      <c r="Q25" s="13"/>
      <c r="R25" s="13"/>
      <c r="S25" s="14"/>
    </row>
    <row r="26" spans="2:19" x14ac:dyDescent="0.25">
      <c r="B26" s="12"/>
      <c r="C26" s="13"/>
      <c r="D26" s="13"/>
      <c r="E26" s="22">
        <v>13</v>
      </c>
      <c r="F26" s="26">
        <f t="shared" si="3"/>
        <v>9</v>
      </c>
      <c r="G26" s="22">
        <f t="shared" si="2"/>
        <v>9</v>
      </c>
      <c r="H26" s="79">
        <f t="shared" si="0"/>
        <v>12.298722410207183</v>
      </c>
      <c r="I26" s="24">
        <f t="shared" si="1"/>
        <v>12</v>
      </c>
      <c r="J26" s="13"/>
      <c r="K26" s="13"/>
      <c r="L26" s="13"/>
      <c r="M26" s="13"/>
      <c r="N26" s="13"/>
      <c r="O26" s="13"/>
      <c r="P26" s="13"/>
      <c r="Q26" s="13"/>
      <c r="R26" s="13"/>
      <c r="S26" s="14"/>
    </row>
    <row r="27" spans="2:19" x14ac:dyDescent="0.25">
      <c r="B27" s="12"/>
      <c r="C27" s="13"/>
      <c r="D27" s="13"/>
      <c r="E27" s="22">
        <v>14</v>
      </c>
      <c r="F27" s="26">
        <f t="shared" si="3"/>
        <v>9.75</v>
      </c>
      <c r="G27" s="22">
        <f t="shared" si="2"/>
        <v>9.75</v>
      </c>
      <c r="H27" s="79">
        <f t="shared" si="0"/>
        <v>13.732645246990332</v>
      </c>
      <c r="I27" s="24">
        <f t="shared" si="1"/>
        <v>13.5</v>
      </c>
      <c r="J27" s="13"/>
      <c r="K27" s="13"/>
      <c r="L27" s="13"/>
      <c r="M27" s="13"/>
      <c r="N27" s="13"/>
      <c r="O27" s="13"/>
      <c r="P27" s="13"/>
      <c r="Q27" s="13"/>
      <c r="R27" s="13"/>
      <c r="S27" s="14"/>
    </row>
    <row r="28" spans="2:19" x14ac:dyDescent="0.25">
      <c r="B28" s="12"/>
      <c r="C28" s="13"/>
      <c r="D28" s="13"/>
      <c r="E28" s="22">
        <v>15</v>
      </c>
      <c r="F28" s="26">
        <f t="shared" si="3"/>
        <v>10.5</v>
      </c>
      <c r="G28" s="22">
        <f t="shared" si="2"/>
        <v>10.5</v>
      </c>
      <c r="H28" s="79">
        <f t="shared" si="0"/>
        <v>15.181184300533911</v>
      </c>
      <c r="I28" s="24">
        <f t="shared" si="1"/>
        <v>15</v>
      </c>
      <c r="J28" s="13"/>
      <c r="K28" s="13"/>
      <c r="L28" s="13"/>
      <c r="M28" s="13"/>
      <c r="N28" s="13"/>
      <c r="O28" s="13"/>
      <c r="P28" s="13"/>
      <c r="Q28" s="13"/>
      <c r="R28" s="13"/>
      <c r="S28" s="14"/>
    </row>
    <row r="29" spans="2:19" x14ac:dyDescent="0.25">
      <c r="B29" s="12"/>
      <c r="C29" s="13"/>
      <c r="D29" s="13"/>
      <c r="E29" s="22">
        <v>16</v>
      </c>
      <c r="F29" s="26">
        <f t="shared" si="3"/>
        <v>11.25</v>
      </c>
      <c r="G29" s="22">
        <f t="shared" si="2"/>
        <v>11.25</v>
      </c>
      <c r="H29" s="79">
        <f t="shared" si="0"/>
        <v>16.641106475136056</v>
      </c>
      <c r="I29" s="24">
        <f t="shared" si="1"/>
        <v>16.5</v>
      </c>
      <c r="J29" s="13"/>
      <c r="K29" s="13"/>
      <c r="L29" s="13"/>
      <c r="M29" s="13"/>
      <c r="N29" s="13"/>
      <c r="O29" s="13"/>
      <c r="P29" s="13"/>
      <c r="Q29" s="13"/>
      <c r="R29" s="13"/>
      <c r="S29" s="14"/>
    </row>
    <row r="30" spans="2:19" x14ac:dyDescent="0.25">
      <c r="B30" s="12"/>
      <c r="C30" s="13"/>
      <c r="D30" s="13"/>
      <c r="E30" s="22">
        <v>17</v>
      </c>
      <c r="F30" s="26">
        <f t="shared" si="3"/>
        <v>12</v>
      </c>
      <c r="G30" s="22">
        <f t="shared" si="2"/>
        <v>12</v>
      </c>
      <c r="H30" s="79">
        <f t="shared" si="0"/>
        <v>18.109893833332407</v>
      </c>
      <c r="I30" s="24">
        <f t="shared" si="1"/>
        <v>18</v>
      </c>
      <c r="J30" s="13"/>
      <c r="K30" s="13"/>
      <c r="L30" s="13"/>
      <c r="M30" s="13"/>
      <c r="N30" s="13"/>
      <c r="O30" s="13"/>
      <c r="P30" s="13"/>
      <c r="Q30" s="13"/>
      <c r="R30" s="13"/>
      <c r="S30" s="14"/>
    </row>
    <row r="31" spans="2:19" x14ac:dyDescent="0.25">
      <c r="B31" s="12"/>
      <c r="C31" s="13"/>
      <c r="D31" s="13"/>
      <c r="E31" s="22">
        <v>18</v>
      </c>
      <c r="F31" s="26">
        <f t="shared" si="3"/>
        <v>12.75</v>
      </c>
      <c r="G31" s="22">
        <f t="shared" si="2"/>
        <v>12.75</v>
      </c>
      <c r="H31" s="79">
        <f t="shared" si="0"/>
        <v>19.585585403453997</v>
      </c>
      <c r="I31" s="24">
        <f t="shared" si="1"/>
        <v>19.5</v>
      </c>
      <c r="J31" s="13"/>
      <c r="K31" s="13"/>
      <c r="L31" s="13"/>
      <c r="M31" s="13"/>
      <c r="N31" s="13"/>
      <c r="O31" s="13"/>
      <c r="P31" s="13"/>
      <c r="Q31" s="13"/>
      <c r="R31" s="13"/>
      <c r="S31" s="14"/>
    </row>
    <row r="32" spans="2:19" x14ac:dyDescent="0.25">
      <c r="B32" s="12"/>
      <c r="C32" s="13"/>
      <c r="D32" s="13"/>
      <c r="E32" s="22">
        <v>19</v>
      </c>
      <c r="F32" s="26">
        <f t="shared" si="3"/>
        <v>13.5</v>
      </c>
      <c r="G32" s="22">
        <f t="shared" si="2"/>
        <v>13.5</v>
      </c>
      <c r="H32" s="79">
        <f t="shared" si="0"/>
        <v>21.066653979229454</v>
      </c>
      <c r="I32" s="24">
        <f t="shared" si="1"/>
        <v>21</v>
      </c>
      <c r="J32" s="13"/>
      <c r="K32" s="13"/>
      <c r="L32" s="13"/>
      <c r="M32" s="13"/>
      <c r="N32" s="13"/>
      <c r="O32" s="13"/>
      <c r="P32" s="13"/>
      <c r="Q32" s="13"/>
      <c r="R32" s="13"/>
      <c r="S32" s="14"/>
    </row>
    <row r="33" spans="2:19" x14ac:dyDescent="0.25">
      <c r="B33" s="12"/>
      <c r="C33" s="13"/>
      <c r="D33" s="13"/>
      <c r="E33" s="22">
        <v>20</v>
      </c>
      <c r="F33" s="26">
        <f t="shared" si="3"/>
        <v>14.25</v>
      </c>
      <c r="G33" s="22">
        <f t="shared" si="2"/>
        <v>14.25</v>
      </c>
      <c r="H33" s="79">
        <f t="shared" si="0"/>
        <v>22.551910171218722</v>
      </c>
      <c r="I33" s="24">
        <f t="shared" si="1"/>
        <v>22.5</v>
      </c>
      <c r="J33" s="13"/>
      <c r="K33" s="13"/>
      <c r="L33" s="13"/>
      <c r="M33" s="13"/>
      <c r="N33" s="13"/>
      <c r="O33" s="13"/>
      <c r="P33" s="13"/>
      <c r="Q33" s="13"/>
      <c r="R33" s="13"/>
      <c r="S33" s="14"/>
    </row>
    <row r="34" spans="2:19" ht="15.75" thickBot="1" x14ac:dyDescent="0.3">
      <c r="B34" s="12"/>
      <c r="C34" s="13"/>
      <c r="D34" s="13"/>
      <c r="E34" s="27">
        <v>21</v>
      </c>
      <c r="F34" s="51">
        <f>L14</f>
        <v>15</v>
      </c>
      <c r="G34" s="27">
        <f t="shared" si="2"/>
        <v>15</v>
      </c>
      <c r="H34" s="40">
        <f t="shared" si="0"/>
        <v>24.040427681994512</v>
      </c>
      <c r="I34" s="29">
        <f t="shared" si="1"/>
        <v>24</v>
      </c>
      <c r="J34" s="33"/>
      <c r="K34" s="33"/>
      <c r="L34" s="33"/>
      <c r="M34" s="33"/>
      <c r="N34" s="33"/>
      <c r="O34" s="33"/>
      <c r="P34" s="33"/>
      <c r="Q34" s="33"/>
      <c r="R34" s="33"/>
      <c r="S34" s="34"/>
    </row>
    <row r="35" spans="2:19" ht="15.75" thickBot="1" x14ac:dyDescent="0.3">
      <c r="B35" s="32"/>
      <c r="C35" s="33"/>
      <c r="D35" s="33"/>
      <c r="E35" s="33"/>
      <c r="F35" s="33"/>
      <c r="G35" s="33"/>
      <c r="H35" s="33"/>
      <c r="I35" s="33"/>
      <c r="J35" s="108" t="s">
        <v>18</v>
      </c>
      <c r="K35" s="109"/>
      <c r="L35" s="109"/>
      <c r="M35" s="109"/>
      <c r="N35" s="109"/>
      <c r="O35" s="109"/>
      <c r="P35" s="109"/>
      <c r="Q35" s="109"/>
      <c r="R35" s="109"/>
      <c r="S35" s="110"/>
    </row>
    <row r="37" spans="2:19" x14ac:dyDescent="0.25">
      <c r="O37" s="49"/>
      <c r="P37" s="49"/>
      <c r="Q37" s="49"/>
      <c r="R37" s="49"/>
      <c r="S37" s="49"/>
    </row>
    <row r="38" spans="2:19" x14ac:dyDescent="0.25">
      <c r="O38" s="49"/>
      <c r="P38" s="49"/>
      <c r="Q38" s="49"/>
      <c r="R38" s="49"/>
      <c r="S38" s="49"/>
    </row>
    <row r="39" spans="2:19" x14ac:dyDescent="0.25">
      <c r="O39" s="49"/>
      <c r="P39" s="49"/>
      <c r="Q39" s="49"/>
      <c r="R39" s="49"/>
      <c r="S39" s="49"/>
    </row>
    <row r="40" spans="2:19" x14ac:dyDescent="0.25">
      <c r="O40" s="49"/>
      <c r="P40" s="49"/>
      <c r="Q40" s="49"/>
      <c r="R40" s="49"/>
      <c r="S40" s="49"/>
    </row>
  </sheetData>
  <sheetProtection sheet="1" objects="1" scenarios="1"/>
  <mergeCells count="3">
    <mergeCell ref="B11:S11"/>
    <mergeCell ref="Q13:R13"/>
    <mergeCell ref="J35:S3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zoomScale="115" zoomScaleNormal="115" workbookViewId="0">
      <selection activeCell="C22" sqref="C22"/>
    </sheetView>
  </sheetViews>
  <sheetFormatPr baseColWidth="10" defaultColWidth="9.140625" defaultRowHeight="15" x14ac:dyDescent="0.25"/>
  <cols>
    <col min="1" max="1" width="8.7109375" style="3" customWidth="1"/>
    <col min="2" max="2" width="8.140625" style="3" bestFit="1" customWidth="1"/>
    <col min="3" max="3" width="5" style="3" bestFit="1" customWidth="1"/>
    <col min="4" max="4" width="9.140625" style="3"/>
    <col min="5" max="5" width="3.42578125" style="3" bestFit="1" customWidth="1"/>
    <col min="6" max="6" width="5" style="3" bestFit="1" customWidth="1"/>
    <col min="7" max="7" width="3.42578125" style="3" bestFit="1" customWidth="1"/>
    <col min="8" max="9" width="5" style="3" bestFit="1" customWidth="1"/>
    <col min="10" max="10" width="8.28515625" style="3" bestFit="1" customWidth="1"/>
    <col min="11" max="11" width="8.140625" style="3" bestFit="1" customWidth="1"/>
    <col min="12" max="16" width="8.7109375" style="3" customWidth="1"/>
    <col min="17" max="17" width="10.85546875" style="3" bestFit="1" customWidth="1"/>
    <col min="18" max="22" width="8.7109375" style="3" customWidth="1"/>
    <col min="23" max="23" width="12" style="3" bestFit="1" customWidth="1"/>
    <col min="24" max="30" width="8.7109375" style="3" customWidth="1"/>
    <col min="31" max="16384" width="9.140625" style="3"/>
  </cols>
  <sheetData>
    <row r="1" spans="2:30" ht="15.75" thickBot="1" x14ac:dyDescent="0.3"/>
    <row r="2" spans="2:30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2:30" x14ac:dyDescent="0.25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4"/>
    </row>
    <row r="4" spans="2:30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4"/>
    </row>
    <row r="5" spans="2:30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4"/>
    </row>
    <row r="6" spans="2:30" x14ac:dyDescent="0.2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4"/>
    </row>
    <row r="7" spans="2:30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4"/>
    </row>
    <row r="8" spans="2:30" x14ac:dyDescent="0.25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15.75" thickBot="1" x14ac:dyDescent="0.3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</row>
    <row r="11" spans="2:30" ht="15.75" thickBot="1" x14ac:dyDescent="0.3">
      <c r="B11" s="103" t="s">
        <v>16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5"/>
    </row>
    <row r="12" spans="2:30" ht="15.75" thickBot="1" x14ac:dyDescent="0.3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6"/>
    </row>
    <row r="13" spans="2:30" ht="18" thickBot="1" x14ac:dyDescent="0.3">
      <c r="B13" s="7" t="s">
        <v>19</v>
      </c>
      <c r="C13" s="84">
        <v>2</v>
      </c>
      <c r="D13" s="13"/>
      <c r="E13" s="43"/>
      <c r="F13" s="44" t="s">
        <v>3</v>
      </c>
      <c r="G13" s="43" t="s">
        <v>27</v>
      </c>
      <c r="H13" s="9" t="s">
        <v>26</v>
      </c>
      <c r="I13" s="10" t="s">
        <v>4</v>
      </c>
      <c r="J13" s="45" t="s">
        <v>5</v>
      </c>
      <c r="K13" s="11" t="s">
        <v>6</v>
      </c>
      <c r="L13" s="12"/>
      <c r="M13" s="7" t="s">
        <v>38</v>
      </c>
      <c r="N13" s="69">
        <v>0</v>
      </c>
      <c r="O13" s="13"/>
      <c r="P13" s="13"/>
      <c r="Q13" s="13"/>
      <c r="R13" s="13"/>
      <c r="S13" s="106" t="s">
        <v>23</v>
      </c>
      <c r="T13" s="107"/>
      <c r="U13" s="13"/>
      <c r="V13" s="35" t="s">
        <v>4</v>
      </c>
      <c r="W13" s="71">
        <f>$C$18*$S$14</f>
        <v>8.3333333333333339</v>
      </c>
      <c r="X13" s="72" t="s">
        <v>42</v>
      </c>
      <c r="Y13" s="60">
        <f>$S$14-$W$13</f>
        <v>1.6666666666666661</v>
      </c>
      <c r="Z13" s="13"/>
      <c r="AA13" s="13"/>
      <c r="AB13" s="13"/>
      <c r="AC13" s="13"/>
      <c r="AD13" s="14"/>
    </row>
    <row r="14" spans="2:30" ht="15.75" thickBot="1" x14ac:dyDescent="0.3">
      <c r="B14" s="67" t="s">
        <v>20</v>
      </c>
      <c r="C14" s="85">
        <v>0.2</v>
      </c>
      <c r="D14" s="13"/>
      <c r="E14" s="17">
        <v>1</v>
      </c>
      <c r="F14" s="2">
        <f>N13</f>
        <v>0</v>
      </c>
      <c r="G14" s="17">
        <f t="shared" ref="G14:G34" si="0">$S$14</f>
        <v>10</v>
      </c>
      <c r="H14" s="18">
        <f t="shared" ref="H14:H34" si="1">$S$14*$C$18*(1-EXP(-F14/$C$19))</f>
        <v>0</v>
      </c>
      <c r="I14" s="19">
        <f t="shared" ref="I14:I34" si="2">$C$18*$S$14</f>
        <v>8.3333333333333339</v>
      </c>
      <c r="J14" s="20">
        <f>0.63*I14</f>
        <v>5.25</v>
      </c>
      <c r="K14" s="21">
        <f>0.95*I14</f>
        <v>7.916666666666667</v>
      </c>
      <c r="L14" s="12"/>
      <c r="M14" s="15" t="s">
        <v>39</v>
      </c>
      <c r="N14" s="16">
        <f>5*C19</f>
        <v>0.83333333333333348</v>
      </c>
      <c r="O14" s="13"/>
      <c r="P14" s="13"/>
      <c r="Q14" s="13"/>
      <c r="R14" s="13"/>
      <c r="S14" s="82">
        <v>10</v>
      </c>
      <c r="T14" s="83" t="s">
        <v>7</v>
      </c>
      <c r="U14" s="13"/>
      <c r="V14" s="27" t="s">
        <v>2</v>
      </c>
      <c r="W14" s="31">
        <f>3*$C$19</f>
        <v>0.5</v>
      </c>
      <c r="X14" s="27" t="s">
        <v>43</v>
      </c>
      <c r="Y14" s="28">
        <f>$Y$13/$S$14*100</f>
        <v>16.666666666666661</v>
      </c>
      <c r="Z14" s="13"/>
      <c r="AA14" s="13"/>
      <c r="AB14" s="13"/>
      <c r="AC14" s="13"/>
      <c r="AD14" s="14"/>
    </row>
    <row r="15" spans="2:30" x14ac:dyDescent="0.25">
      <c r="B15" s="7" t="s">
        <v>21</v>
      </c>
      <c r="C15" s="84">
        <v>0.2</v>
      </c>
      <c r="D15" s="13"/>
      <c r="E15" s="22">
        <v>2</v>
      </c>
      <c r="F15" s="23">
        <f>F14+($F$34-$F$14)/($E$34-1)</f>
        <v>4.1666666666666671E-2</v>
      </c>
      <c r="G15" s="22">
        <f t="shared" si="0"/>
        <v>10</v>
      </c>
      <c r="H15" s="23">
        <f t="shared" si="1"/>
        <v>1.8433268077382927</v>
      </c>
      <c r="I15" s="24">
        <f t="shared" si="2"/>
        <v>8.3333333333333339</v>
      </c>
      <c r="J15" s="25">
        <f t="shared" ref="J15:J34" si="3">0.63*I15</f>
        <v>5.25</v>
      </c>
      <c r="K15" s="26">
        <f t="shared" ref="K15:K34" si="4">0.95*I15</f>
        <v>7.916666666666667</v>
      </c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4"/>
    </row>
    <row r="16" spans="2:30" ht="15.75" thickBot="1" x14ac:dyDescent="0.3">
      <c r="B16" s="15" t="s">
        <v>22</v>
      </c>
      <c r="C16" s="86">
        <v>0.5</v>
      </c>
      <c r="D16" s="13"/>
      <c r="E16" s="22">
        <v>3</v>
      </c>
      <c r="F16" s="23">
        <f t="shared" ref="F16:F33" si="5">F15+($F$34-$F$14)/($E$34-1)</f>
        <v>8.3333333333333343E-2</v>
      </c>
      <c r="G16" s="22">
        <f t="shared" si="0"/>
        <v>10</v>
      </c>
      <c r="H16" s="23">
        <f t="shared" si="1"/>
        <v>3.2789111690613884</v>
      </c>
      <c r="I16" s="24">
        <f t="shared" si="2"/>
        <v>8.3333333333333339</v>
      </c>
      <c r="J16" s="25">
        <f t="shared" si="3"/>
        <v>5.25</v>
      </c>
      <c r="K16" s="26">
        <f t="shared" si="4"/>
        <v>7.916666666666667</v>
      </c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/>
    </row>
    <row r="17" spans="2:30" ht="15.75" thickBot="1" x14ac:dyDescent="0.3">
      <c r="B17" s="12"/>
      <c r="C17" s="13"/>
      <c r="D17" s="13"/>
      <c r="E17" s="22">
        <v>4</v>
      </c>
      <c r="F17" s="23">
        <f t="shared" si="5"/>
        <v>0.125</v>
      </c>
      <c r="G17" s="22">
        <f t="shared" si="0"/>
        <v>10</v>
      </c>
      <c r="H17" s="23">
        <f t="shared" si="1"/>
        <v>4.3969453938248773</v>
      </c>
      <c r="I17" s="24">
        <f t="shared" si="2"/>
        <v>8.3333333333333339</v>
      </c>
      <c r="J17" s="25">
        <f t="shared" si="3"/>
        <v>5.25</v>
      </c>
      <c r="K17" s="26">
        <f t="shared" si="4"/>
        <v>7.916666666666667</v>
      </c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4"/>
    </row>
    <row r="18" spans="2:30" x14ac:dyDescent="0.25">
      <c r="B18" s="7" t="s">
        <v>0</v>
      </c>
      <c r="C18" s="8">
        <f>$C$16*$C$13/(1+$C$16*$C$13*$C$15)</f>
        <v>0.83333333333333337</v>
      </c>
      <c r="D18" s="13"/>
      <c r="E18" s="22">
        <v>5</v>
      </c>
      <c r="F18" s="23">
        <f t="shared" si="5"/>
        <v>0.16666666666666669</v>
      </c>
      <c r="G18" s="22">
        <f t="shared" si="0"/>
        <v>10</v>
      </c>
      <c r="H18" s="23">
        <f t="shared" si="1"/>
        <v>5.2676713235713146</v>
      </c>
      <c r="I18" s="24">
        <f t="shared" si="2"/>
        <v>8.3333333333333339</v>
      </c>
      <c r="J18" s="25">
        <f t="shared" si="3"/>
        <v>5.25</v>
      </c>
      <c r="K18" s="26">
        <f t="shared" si="4"/>
        <v>7.916666666666667</v>
      </c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/>
    </row>
    <row r="19" spans="2:30" ht="15.75" thickBot="1" x14ac:dyDescent="0.3">
      <c r="B19" s="15" t="s">
        <v>1</v>
      </c>
      <c r="C19" s="16">
        <f>$C$14/(1+$C$16*$C$13*$C$15)</f>
        <v>0.16666666666666669</v>
      </c>
      <c r="D19" s="13"/>
      <c r="E19" s="22">
        <v>6</v>
      </c>
      <c r="F19" s="23">
        <f t="shared" si="5"/>
        <v>0.20833333333333337</v>
      </c>
      <c r="G19" s="22">
        <f t="shared" si="0"/>
        <v>10</v>
      </c>
      <c r="H19" s="23">
        <f t="shared" si="1"/>
        <v>5.945793359498416</v>
      </c>
      <c r="I19" s="24">
        <f t="shared" si="2"/>
        <v>8.3333333333333339</v>
      </c>
      <c r="J19" s="25">
        <f t="shared" si="3"/>
        <v>5.25</v>
      </c>
      <c r="K19" s="26">
        <f t="shared" si="4"/>
        <v>7.916666666666667</v>
      </c>
      <c r="L19" s="12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4"/>
    </row>
    <row r="20" spans="2:30" ht="15.75" thickBot="1" x14ac:dyDescent="0.3">
      <c r="B20" s="12"/>
      <c r="C20" s="13"/>
      <c r="D20" s="13"/>
      <c r="E20" s="22">
        <v>7</v>
      </c>
      <c r="F20" s="23">
        <f t="shared" si="5"/>
        <v>0.25000000000000006</v>
      </c>
      <c r="G20" s="22">
        <f t="shared" si="0"/>
        <v>10</v>
      </c>
      <c r="H20" s="23">
        <f t="shared" si="1"/>
        <v>6.4739153320964187</v>
      </c>
      <c r="I20" s="24">
        <f t="shared" si="2"/>
        <v>8.3333333333333339</v>
      </c>
      <c r="J20" s="25">
        <f t="shared" si="3"/>
        <v>5.25</v>
      </c>
      <c r="K20" s="26">
        <f t="shared" si="4"/>
        <v>7.916666666666667</v>
      </c>
      <c r="L20" s="12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/>
    </row>
    <row r="21" spans="2:30" ht="15.75" thickBot="1" x14ac:dyDescent="0.3">
      <c r="B21" s="112" t="s">
        <v>37</v>
      </c>
      <c r="C21" s="113"/>
      <c r="D21" s="13"/>
      <c r="E21" s="22">
        <v>8</v>
      </c>
      <c r="F21" s="23">
        <f t="shared" si="5"/>
        <v>0.29166666666666674</v>
      </c>
      <c r="G21" s="22">
        <f t="shared" si="0"/>
        <v>10</v>
      </c>
      <c r="H21" s="23">
        <f t="shared" si="1"/>
        <v>6.8852171379129583</v>
      </c>
      <c r="I21" s="24">
        <f t="shared" si="2"/>
        <v>8.3333333333333339</v>
      </c>
      <c r="J21" s="25">
        <f t="shared" si="3"/>
        <v>5.25</v>
      </c>
      <c r="K21" s="26">
        <f t="shared" si="4"/>
        <v>7.916666666666667</v>
      </c>
      <c r="L21" s="12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/>
    </row>
    <row r="22" spans="2:30" x14ac:dyDescent="0.25">
      <c r="B22" s="7" t="s">
        <v>2</v>
      </c>
      <c r="C22" s="87">
        <v>0.5</v>
      </c>
      <c r="D22" s="13"/>
      <c r="E22" s="22">
        <v>9</v>
      </c>
      <c r="F22" s="23">
        <f t="shared" si="5"/>
        <v>0.33333333333333343</v>
      </c>
      <c r="G22" s="22">
        <f t="shared" si="0"/>
        <v>10</v>
      </c>
      <c r="H22" s="23">
        <f t="shared" si="1"/>
        <v>7.2055393063615618</v>
      </c>
      <c r="I22" s="24">
        <f t="shared" si="2"/>
        <v>8.3333333333333339</v>
      </c>
      <c r="J22" s="25">
        <f t="shared" si="3"/>
        <v>5.25</v>
      </c>
      <c r="K22" s="26">
        <f t="shared" si="4"/>
        <v>7.916666666666667</v>
      </c>
      <c r="L22" s="12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</row>
    <row r="23" spans="2:30" ht="15.75" thickBot="1" x14ac:dyDescent="0.3">
      <c r="B23" s="15" t="s">
        <v>21</v>
      </c>
      <c r="C23" s="42">
        <f>(3*C14-C22)/(C22*C13*C16)</f>
        <v>0.20000000000000018</v>
      </c>
      <c r="D23" s="13"/>
      <c r="E23" s="22">
        <v>10</v>
      </c>
      <c r="F23" s="23">
        <f t="shared" si="5"/>
        <v>0.37500000000000011</v>
      </c>
      <c r="G23" s="22">
        <f t="shared" si="0"/>
        <v>10</v>
      </c>
      <c r="H23" s="23">
        <f t="shared" si="1"/>
        <v>7.4550064619844649</v>
      </c>
      <c r="I23" s="24">
        <f t="shared" si="2"/>
        <v>8.3333333333333339</v>
      </c>
      <c r="J23" s="25">
        <f t="shared" si="3"/>
        <v>5.25</v>
      </c>
      <c r="K23" s="26">
        <f t="shared" si="4"/>
        <v>7.916666666666667</v>
      </c>
      <c r="L23" s="12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4"/>
    </row>
    <row r="24" spans="2:30" x14ac:dyDescent="0.25">
      <c r="B24" s="70"/>
      <c r="C24" s="49"/>
      <c r="D24" s="13"/>
      <c r="E24" s="22">
        <v>11</v>
      </c>
      <c r="F24" s="23">
        <f t="shared" si="5"/>
        <v>0.4166666666666668</v>
      </c>
      <c r="G24" s="22">
        <f t="shared" si="0"/>
        <v>10</v>
      </c>
      <c r="H24" s="23">
        <f t="shared" si="1"/>
        <v>7.649291678134178</v>
      </c>
      <c r="I24" s="24">
        <f t="shared" si="2"/>
        <v>8.3333333333333339</v>
      </c>
      <c r="J24" s="25">
        <f t="shared" si="3"/>
        <v>5.25</v>
      </c>
      <c r="K24" s="26">
        <f t="shared" si="4"/>
        <v>7.916666666666667</v>
      </c>
      <c r="L24" s="12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4"/>
    </row>
    <row r="25" spans="2:30" x14ac:dyDescent="0.25">
      <c r="B25" s="12"/>
      <c r="C25" s="13"/>
      <c r="D25" s="13"/>
      <c r="E25" s="22">
        <v>12</v>
      </c>
      <c r="F25" s="23">
        <f t="shared" si="5"/>
        <v>0.45833333333333348</v>
      </c>
      <c r="G25" s="22">
        <f t="shared" si="0"/>
        <v>10</v>
      </c>
      <c r="H25" s="23">
        <f t="shared" si="1"/>
        <v>7.8006011566107709</v>
      </c>
      <c r="I25" s="24">
        <f t="shared" si="2"/>
        <v>8.3333333333333339</v>
      </c>
      <c r="J25" s="25">
        <f t="shared" si="3"/>
        <v>5.25</v>
      </c>
      <c r="K25" s="26">
        <f t="shared" si="4"/>
        <v>7.916666666666667</v>
      </c>
      <c r="L25" s="12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4"/>
    </row>
    <row r="26" spans="2:30" x14ac:dyDescent="0.25">
      <c r="B26" s="12"/>
      <c r="C26" s="13"/>
      <c r="D26" s="13"/>
      <c r="E26" s="22">
        <v>13</v>
      </c>
      <c r="F26" s="23">
        <f t="shared" si="5"/>
        <v>0.50000000000000011</v>
      </c>
      <c r="G26" s="22">
        <f t="shared" si="0"/>
        <v>10</v>
      </c>
      <c r="H26" s="23">
        <f t="shared" si="1"/>
        <v>7.9184410969344681</v>
      </c>
      <c r="I26" s="24">
        <f t="shared" si="2"/>
        <v>8.3333333333333339</v>
      </c>
      <c r="J26" s="25">
        <f t="shared" si="3"/>
        <v>5.25</v>
      </c>
      <c r="K26" s="26">
        <f t="shared" si="4"/>
        <v>7.916666666666667</v>
      </c>
      <c r="L26" s="12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4"/>
    </row>
    <row r="27" spans="2:30" x14ac:dyDescent="0.25">
      <c r="B27" s="12"/>
      <c r="C27" s="13"/>
      <c r="D27" s="13"/>
      <c r="E27" s="22">
        <v>14</v>
      </c>
      <c r="F27" s="23">
        <f t="shared" si="5"/>
        <v>0.54166666666666674</v>
      </c>
      <c r="G27" s="22">
        <f t="shared" si="0"/>
        <v>10</v>
      </c>
      <c r="H27" s="23">
        <f t="shared" si="1"/>
        <v>8.0102149347356502</v>
      </c>
      <c r="I27" s="24">
        <f t="shared" si="2"/>
        <v>8.3333333333333339</v>
      </c>
      <c r="J27" s="25">
        <f t="shared" si="3"/>
        <v>5.25</v>
      </c>
      <c r="K27" s="26">
        <f t="shared" si="4"/>
        <v>7.916666666666667</v>
      </c>
      <c r="L27" s="12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4"/>
    </row>
    <row r="28" spans="2:30" x14ac:dyDescent="0.25">
      <c r="B28" s="12"/>
      <c r="C28" s="13"/>
      <c r="D28" s="13"/>
      <c r="E28" s="22">
        <v>15</v>
      </c>
      <c r="F28" s="23">
        <f t="shared" si="5"/>
        <v>0.58333333333333337</v>
      </c>
      <c r="G28" s="22">
        <f t="shared" si="0"/>
        <v>10</v>
      </c>
      <c r="H28" s="23">
        <f t="shared" si="1"/>
        <v>8.08168847148068</v>
      </c>
      <c r="I28" s="24">
        <f t="shared" si="2"/>
        <v>8.3333333333333339</v>
      </c>
      <c r="J28" s="25">
        <f t="shared" si="3"/>
        <v>5.25</v>
      </c>
      <c r="K28" s="26">
        <f t="shared" si="4"/>
        <v>7.916666666666667</v>
      </c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4"/>
    </row>
    <row r="29" spans="2:30" x14ac:dyDescent="0.25">
      <c r="B29" s="12"/>
      <c r="C29" s="13"/>
      <c r="D29" s="13"/>
      <c r="E29" s="22">
        <v>16</v>
      </c>
      <c r="F29" s="23">
        <f t="shared" si="5"/>
        <v>0.625</v>
      </c>
      <c r="G29" s="22">
        <f t="shared" si="0"/>
        <v>10</v>
      </c>
      <c r="H29" s="23">
        <f t="shared" si="1"/>
        <v>8.1373521178665911</v>
      </c>
      <c r="I29" s="24">
        <f t="shared" si="2"/>
        <v>8.3333333333333339</v>
      </c>
      <c r="J29" s="25">
        <f t="shared" si="3"/>
        <v>5.25</v>
      </c>
      <c r="K29" s="26">
        <f t="shared" si="4"/>
        <v>7.916666666666667</v>
      </c>
      <c r="L29" s="12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4"/>
    </row>
    <row r="30" spans="2:30" x14ac:dyDescent="0.25">
      <c r="B30" s="12"/>
      <c r="C30" s="13"/>
      <c r="D30" s="13"/>
      <c r="E30" s="22">
        <v>17</v>
      </c>
      <c r="F30" s="23">
        <f t="shared" si="5"/>
        <v>0.66666666666666663</v>
      </c>
      <c r="G30" s="22">
        <f t="shared" si="0"/>
        <v>10</v>
      </c>
      <c r="H30" s="23">
        <f t="shared" si="1"/>
        <v>8.1807030092605491</v>
      </c>
      <c r="I30" s="24">
        <f t="shared" si="2"/>
        <v>8.3333333333333339</v>
      </c>
      <c r="J30" s="25">
        <f t="shared" si="3"/>
        <v>5.25</v>
      </c>
      <c r="K30" s="26">
        <f t="shared" si="4"/>
        <v>7.916666666666667</v>
      </c>
      <c r="L30" s="12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4"/>
    </row>
    <row r="31" spans="2:30" x14ac:dyDescent="0.25">
      <c r="B31" s="12"/>
      <c r="C31" s="13"/>
      <c r="D31" s="13"/>
      <c r="E31" s="22">
        <v>18</v>
      </c>
      <c r="F31" s="23">
        <f t="shared" si="5"/>
        <v>0.70833333333333326</v>
      </c>
      <c r="G31" s="22">
        <f t="shared" si="0"/>
        <v>10</v>
      </c>
      <c r="H31" s="23">
        <f t="shared" si="1"/>
        <v>8.2144647174250078</v>
      </c>
      <c r="I31" s="24">
        <f t="shared" si="2"/>
        <v>8.3333333333333339</v>
      </c>
      <c r="J31" s="25">
        <f t="shared" si="3"/>
        <v>5.25</v>
      </c>
      <c r="K31" s="26">
        <f t="shared" si="4"/>
        <v>7.916666666666667</v>
      </c>
      <c r="L31" s="12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4"/>
    </row>
    <row r="32" spans="2:30" x14ac:dyDescent="0.25">
      <c r="B32" s="12"/>
      <c r="C32" s="13"/>
      <c r="D32" s="13"/>
      <c r="E32" s="22">
        <v>19</v>
      </c>
      <c r="F32" s="23">
        <f t="shared" si="5"/>
        <v>0.74999999999999989</v>
      </c>
      <c r="G32" s="22">
        <f t="shared" si="0"/>
        <v>10</v>
      </c>
      <c r="H32" s="23">
        <f t="shared" si="1"/>
        <v>8.2407583621813156</v>
      </c>
      <c r="I32" s="24">
        <f t="shared" si="2"/>
        <v>8.3333333333333339</v>
      </c>
      <c r="J32" s="25">
        <f t="shared" si="3"/>
        <v>5.25</v>
      </c>
      <c r="K32" s="26">
        <f t="shared" si="4"/>
        <v>7.916666666666667</v>
      </c>
      <c r="L32" s="12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4"/>
    </row>
    <row r="33" spans="2:30" x14ac:dyDescent="0.25">
      <c r="B33" s="12"/>
      <c r="C33" s="13"/>
      <c r="D33" s="13"/>
      <c r="E33" s="22">
        <v>20</v>
      </c>
      <c r="F33" s="23">
        <f t="shared" si="5"/>
        <v>0.79166666666666652</v>
      </c>
      <c r="G33" s="22">
        <f t="shared" si="0"/>
        <v>10</v>
      </c>
      <c r="H33" s="23">
        <f t="shared" si="1"/>
        <v>8.2612358733073279</v>
      </c>
      <c r="I33" s="24">
        <f t="shared" si="2"/>
        <v>8.3333333333333339</v>
      </c>
      <c r="J33" s="25">
        <f t="shared" si="3"/>
        <v>5.25</v>
      </c>
      <c r="K33" s="26">
        <f t="shared" si="4"/>
        <v>7.916666666666667</v>
      </c>
      <c r="L33" s="12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4"/>
    </row>
    <row r="34" spans="2:30" ht="15.75" thickBot="1" x14ac:dyDescent="0.3">
      <c r="B34" s="12"/>
      <c r="C34" s="13"/>
      <c r="D34" s="13"/>
      <c r="E34" s="27">
        <v>21</v>
      </c>
      <c r="F34" s="1">
        <f>N14</f>
        <v>0.83333333333333348</v>
      </c>
      <c r="G34" s="27">
        <f t="shared" si="0"/>
        <v>10</v>
      </c>
      <c r="H34" s="28">
        <f t="shared" si="1"/>
        <v>8.2771837750076216</v>
      </c>
      <c r="I34" s="29">
        <f t="shared" si="2"/>
        <v>8.3333333333333339</v>
      </c>
      <c r="J34" s="30">
        <f t="shared" si="3"/>
        <v>5.25</v>
      </c>
      <c r="K34" s="31">
        <f t="shared" si="4"/>
        <v>7.916666666666667</v>
      </c>
      <c r="L34" s="32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4"/>
    </row>
    <row r="35" spans="2:30" ht="15.75" thickBot="1" x14ac:dyDescent="0.3"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108" t="s">
        <v>18</v>
      </c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10"/>
    </row>
    <row r="36" spans="2:30" ht="15.75" thickBot="1" x14ac:dyDescent="0.3"/>
    <row r="37" spans="2:30" ht="15.75" thickBot="1" x14ac:dyDescent="0.3">
      <c r="Q37" s="106" t="s">
        <v>17</v>
      </c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07"/>
    </row>
    <row r="38" spans="2:30" x14ac:dyDescent="0.25">
      <c r="Q38" s="35" t="s">
        <v>12</v>
      </c>
      <c r="R38" s="36" t="s">
        <v>11</v>
      </c>
      <c r="S38" s="37" t="s">
        <v>10</v>
      </c>
      <c r="T38" s="35" t="s">
        <v>13</v>
      </c>
      <c r="U38" s="36" t="s">
        <v>11</v>
      </c>
      <c r="V38" s="37" t="s">
        <v>10</v>
      </c>
      <c r="W38" s="35" t="s">
        <v>14</v>
      </c>
      <c r="X38" s="36" t="s">
        <v>11</v>
      </c>
      <c r="Y38" s="37" t="s">
        <v>10</v>
      </c>
      <c r="Z38" s="35" t="s">
        <v>15</v>
      </c>
      <c r="AA38" s="36" t="s">
        <v>11</v>
      </c>
      <c r="AB38" s="37" t="s">
        <v>10</v>
      </c>
    </row>
    <row r="39" spans="2:30" x14ac:dyDescent="0.25">
      <c r="Q39" s="22" t="s">
        <v>8</v>
      </c>
      <c r="R39" s="38">
        <f>$C$19</f>
        <v>0.16666666666666669</v>
      </c>
      <c r="S39" s="23">
        <f>$C$19</f>
        <v>0.16666666666666669</v>
      </c>
      <c r="T39" s="22" t="s">
        <v>8</v>
      </c>
      <c r="U39" s="38">
        <f>$C$19</f>
        <v>0.16666666666666669</v>
      </c>
      <c r="V39" s="23">
        <f>$C$19</f>
        <v>0.16666666666666669</v>
      </c>
      <c r="W39" s="22" t="s">
        <v>8</v>
      </c>
      <c r="X39" s="38">
        <f>3*$C$19</f>
        <v>0.5</v>
      </c>
      <c r="Y39" s="23">
        <f>3*$C$19</f>
        <v>0.5</v>
      </c>
      <c r="Z39" s="22" t="s">
        <v>8</v>
      </c>
      <c r="AA39" s="25">
        <v>0</v>
      </c>
      <c r="AB39" s="23">
        <f>C19</f>
        <v>0.16666666666666669</v>
      </c>
    </row>
    <row r="40" spans="2:30" ht="15.75" thickBot="1" x14ac:dyDescent="0.3">
      <c r="Q40" s="27" t="s">
        <v>9</v>
      </c>
      <c r="R40" s="39">
        <v>0</v>
      </c>
      <c r="S40" s="28">
        <f>$J$34</f>
        <v>5.25</v>
      </c>
      <c r="T40" s="27" t="s">
        <v>9</v>
      </c>
      <c r="U40" s="39">
        <v>0</v>
      </c>
      <c r="V40" s="28">
        <f>$I$34</f>
        <v>8.3333333333333339</v>
      </c>
      <c r="W40" s="27" t="s">
        <v>9</v>
      </c>
      <c r="X40" s="39">
        <v>0</v>
      </c>
      <c r="Y40" s="28">
        <f>$K$34</f>
        <v>7.916666666666667</v>
      </c>
      <c r="Z40" s="27" t="s">
        <v>9</v>
      </c>
      <c r="AA40" s="30">
        <v>0</v>
      </c>
      <c r="AB40" s="40">
        <f>(C18*S14/C19)*AB39</f>
        <v>8.3333333333333339</v>
      </c>
    </row>
  </sheetData>
  <sheetProtection sheet="1" objects="1" scenarios="1"/>
  <mergeCells count="5">
    <mergeCell ref="B11:AD11"/>
    <mergeCell ref="S13:T13"/>
    <mergeCell ref="L35:AD35"/>
    <mergeCell ref="Q37:AB37"/>
    <mergeCell ref="B21:C2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65"/>
  <sheetViews>
    <sheetView tabSelected="1" zoomScale="85" zoomScaleNormal="85" workbookViewId="0">
      <selection activeCell="E13" sqref="E13:F83"/>
    </sheetView>
  </sheetViews>
  <sheetFormatPr baseColWidth="10" defaultColWidth="9.140625" defaultRowHeight="15" x14ac:dyDescent="0.25"/>
  <cols>
    <col min="1" max="1" width="8.7109375" style="3" customWidth="1"/>
    <col min="2" max="2" width="8.140625" style="3" bestFit="1" customWidth="1"/>
    <col min="3" max="3" width="6.140625" style="3" bestFit="1" customWidth="1"/>
    <col min="4" max="4" width="9.140625" style="3"/>
    <col min="5" max="5" width="3.42578125" style="3" bestFit="1" customWidth="1"/>
    <col min="6" max="6" width="6.85546875" style="3" bestFit="1" customWidth="1"/>
    <col min="7" max="7" width="3.42578125" style="3" bestFit="1" customWidth="1"/>
    <col min="8" max="8" width="12.7109375" style="3" bestFit="1" customWidth="1"/>
    <col min="9" max="9" width="6.85546875" style="3" bestFit="1" customWidth="1"/>
    <col min="10" max="11" width="6.140625" style="3" customWidth="1"/>
    <col min="12" max="16" width="8.7109375" style="3" customWidth="1"/>
    <col min="17" max="17" width="10.85546875" style="3" bestFit="1" customWidth="1"/>
    <col min="18" max="22" width="8.7109375" style="3" customWidth="1"/>
    <col min="23" max="23" width="12" style="3" bestFit="1" customWidth="1"/>
    <col min="24" max="30" width="8.7109375" style="3" customWidth="1"/>
    <col min="31" max="16384" width="9.140625" style="3"/>
  </cols>
  <sheetData>
    <row r="1" spans="2:30" ht="15.75" thickBot="1" x14ac:dyDescent="0.3"/>
    <row r="2" spans="2:30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2:30" x14ac:dyDescent="0.25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4"/>
    </row>
    <row r="4" spans="2:30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4"/>
    </row>
    <row r="5" spans="2:30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4"/>
    </row>
    <row r="6" spans="2:30" x14ac:dyDescent="0.2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4"/>
    </row>
    <row r="7" spans="2:30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4"/>
    </row>
    <row r="8" spans="2:30" x14ac:dyDescent="0.25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15.75" thickBot="1" x14ac:dyDescent="0.3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</row>
    <row r="11" spans="2:30" ht="15.75" thickBot="1" x14ac:dyDescent="0.3">
      <c r="B11" s="103" t="s">
        <v>16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5"/>
    </row>
    <row r="12" spans="2:30" ht="15.75" thickBot="1" x14ac:dyDescent="0.3">
      <c r="B12" s="4"/>
      <c r="C12" s="5"/>
      <c r="D12" s="5"/>
      <c r="E12" s="5"/>
      <c r="F12" s="5"/>
      <c r="G12" s="5"/>
      <c r="H12" s="5"/>
      <c r="I12" s="5"/>
      <c r="J12" s="5"/>
      <c r="K12" s="6"/>
      <c r="L12" s="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6"/>
    </row>
    <row r="13" spans="2:30" ht="18" thickBot="1" x14ac:dyDescent="0.3">
      <c r="B13" s="7" t="s">
        <v>0</v>
      </c>
      <c r="C13" s="80">
        <v>2</v>
      </c>
      <c r="D13" s="13"/>
      <c r="E13" s="43"/>
      <c r="F13" s="44" t="s">
        <v>3</v>
      </c>
      <c r="G13" s="52" t="s">
        <v>27</v>
      </c>
      <c r="H13" s="53" t="s">
        <v>26</v>
      </c>
      <c r="I13" s="52" t="s">
        <v>4</v>
      </c>
      <c r="J13" s="56">
        <v>-0.05</v>
      </c>
      <c r="K13" s="57">
        <v>0.05</v>
      </c>
      <c r="L13" s="13"/>
      <c r="M13" s="35" t="s">
        <v>38</v>
      </c>
      <c r="N13" s="89">
        <v>0</v>
      </c>
      <c r="O13" s="13"/>
      <c r="P13" s="13"/>
      <c r="Q13" s="13"/>
      <c r="R13" s="13"/>
      <c r="S13" s="106" t="s">
        <v>23</v>
      </c>
      <c r="T13" s="107"/>
      <c r="U13" s="13"/>
      <c r="V13" s="43" t="s">
        <v>4</v>
      </c>
      <c r="W13" s="11">
        <f>C13*S14</f>
        <v>20</v>
      </c>
      <c r="X13" s="72" t="s">
        <v>42</v>
      </c>
      <c r="Y13" s="60">
        <f>$S$14-W13</f>
        <v>-10</v>
      </c>
      <c r="Z13" s="35" t="s">
        <v>41</v>
      </c>
      <c r="AA13" s="73">
        <f>EXP(-PI()*$C$14/SQRT(1-$C$14^2))</f>
        <v>0.52662059933030303</v>
      </c>
      <c r="AB13" s="13"/>
      <c r="AC13" s="13"/>
      <c r="AD13" s="14"/>
    </row>
    <row r="14" spans="2:30" ht="15.75" thickBot="1" x14ac:dyDescent="0.3">
      <c r="B14" s="41" t="s">
        <v>24</v>
      </c>
      <c r="C14" s="88">
        <v>0.2</v>
      </c>
      <c r="D14" s="13"/>
      <c r="E14" s="17">
        <v>1</v>
      </c>
      <c r="F14" s="50">
        <f>N13</f>
        <v>0</v>
      </c>
      <c r="G14" s="35">
        <f t="shared" ref="G14:G83" si="0">$S$14</f>
        <v>10</v>
      </c>
      <c r="H14" s="54">
        <f t="shared" ref="H14:H35" si="1">IF($C$14&gt;1,$C$13*$S$14+$C$13*$S$14/($C$20-$C$19)*($C$19*EXP(-F14/$C$19)-$C$20*EXP(-F14/$C$20)),IF($C$14=1,$C$13*$S$14*(1-EXP(-F14/$C$23)*(1+F14/$C$23)),$C$13*$S$14*(1-EXP(-$C$14*$C$15*F14)/SQRT(1-$C$14^2)*SIN($C$25*F14+$C$26))))</f>
        <v>-4.4408920985006262E-15</v>
      </c>
      <c r="I14" s="58">
        <f t="shared" ref="I14:I83" si="2">$C$13*$S$14</f>
        <v>20</v>
      </c>
      <c r="J14" s="59">
        <f>0.95*I14</f>
        <v>19</v>
      </c>
      <c r="K14" s="60">
        <f>1.05*I14</f>
        <v>21</v>
      </c>
      <c r="L14" s="13"/>
      <c r="M14" s="125" t="s">
        <v>39</v>
      </c>
      <c r="N14" s="126">
        <v>30</v>
      </c>
      <c r="O14" s="13"/>
      <c r="P14" s="13"/>
      <c r="Q14" s="13"/>
      <c r="R14" s="13"/>
      <c r="S14" s="82">
        <v>10</v>
      </c>
      <c r="T14" s="83" t="s">
        <v>7</v>
      </c>
      <c r="U14" s="13"/>
      <c r="V14" s="13"/>
      <c r="W14" s="13"/>
      <c r="X14" s="27" t="s">
        <v>43</v>
      </c>
      <c r="Y14" s="28">
        <f>$Y$13/$S$14*100</f>
        <v>-100</v>
      </c>
      <c r="Z14" s="22" t="s">
        <v>40</v>
      </c>
      <c r="AA14" s="23">
        <f>$AA$13*$W$13</f>
        <v>10.532411986606061</v>
      </c>
      <c r="AB14" s="13"/>
      <c r="AC14" s="13"/>
      <c r="AD14" s="14"/>
    </row>
    <row r="15" spans="2:30" ht="15.75" thickBot="1" x14ac:dyDescent="0.3">
      <c r="B15" s="46" t="s">
        <v>25</v>
      </c>
      <c r="C15" s="81">
        <v>1</v>
      </c>
      <c r="D15" s="13"/>
      <c r="E15" s="22">
        <v>2</v>
      </c>
      <c r="F15" s="26">
        <f>F14+($F$23-$F$14)/($E$23-$E$14)</f>
        <v>5.5555555555555552E-2</v>
      </c>
      <c r="G15" s="22">
        <f t="shared" si="0"/>
        <v>10</v>
      </c>
      <c r="H15" s="55">
        <f t="shared" si="1"/>
        <v>3.0628971011863459E-2</v>
      </c>
      <c r="I15" s="61">
        <f t="shared" si="2"/>
        <v>20</v>
      </c>
      <c r="J15" s="38">
        <f t="shared" ref="J15:J32" si="3">0.95*I15</f>
        <v>19</v>
      </c>
      <c r="K15" s="23">
        <f t="shared" ref="K15:K32" si="4">1.05*I15</f>
        <v>21</v>
      </c>
      <c r="L15" s="13"/>
      <c r="M15" s="92" t="s">
        <v>48</v>
      </c>
      <c r="N15" s="127">
        <v>0.5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7" t="s">
        <v>44</v>
      </c>
      <c r="AA15" s="28">
        <f>PI()/($C$15*SQRT(1-$C$14^2))</f>
        <v>3.2063745754046602</v>
      </c>
      <c r="AB15" s="13"/>
      <c r="AC15" s="13"/>
      <c r="AD15" s="14"/>
    </row>
    <row r="16" spans="2:30" ht="15.75" thickBot="1" x14ac:dyDescent="0.3">
      <c r="B16" s="12"/>
      <c r="C16" s="13"/>
      <c r="D16" s="13"/>
      <c r="E16" s="22">
        <v>3</v>
      </c>
      <c r="F16" s="26">
        <f>F15+($F$23-$F$14)/($E$23-$E$14)</f>
        <v>0.1111111111111111</v>
      </c>
      <c r="G16" s="22">
        <f t="shared" si="0"/>
        <v>10</v>
      </c>
      <c r="H16" s="55">
        <f t="shared" si="1"/>
        <v>0.12152321468213323</v>
      </c>
      <c r="I16" s="61">
        <f t="shared" si="2"/>
        <v>20</v>
      </c>
      <c r="J16" s="38">
        <f t="shared" si="3"/>
        <v>19</v>
      </c>
      <c r="K16" s="23">
        <f t="shared" si="4"/>
        <v>21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/>
    </row>
    <row r="17" spans="2:30" x14ac:dyDescent="0.25">
      <c r="B17" s="35" t="s">
        <v>30</v>
      </c>
      <c r="C17" s="37" t="str">
        <f>IF($C$14&gt;=1,$C$15*(-$C$14-SQRT($C$14^2-1)),"RAS")</f>
        <v>RAS</v>
      </c>
      <c r="D17" s="13"/>
      <c r="E17" s="22">
        <v>4</v>
      </c>
      <c r="F17" s="26">
        <f t="shared" ref="F17:F22" si="5">F16+($F$23-$F$14)/($E$23-$E$14)</f>
        <v>0.16666666666666666</v>
      </c>
      <c r="G17" s="22">
        <f t="shared" si="0"/>
        <v>10</v>
      </c>
      <c r="H17" s="55">
        <f t="shared" si="1"/>
        <v>0.2710809011155102</v>
      </c>
      <c r="I17" s="61">
        <f t="shared" si="2"/>
        <v>20</v>
      </c>
      <c r="J17" s="38">
        <f t="shared" si="3"/>
        <v>19</v>
      </c>
      <c r="K17" s="23">
        <f t="shared" si="4"/>
        <v>21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4"/>
    </row>
    <row r="18" spans="2:30" ht="15.75" thickBot="1" x14ac:dyDescent="0.3">
      <c r="B18" s="27" t="s">
        <v>31</v>
      </c>
      <c r="C18" s="40" t="str">
        <f>IF($C$14&gt;=1,$C$15*(-$C$14+SQRT($C$14^2-1)),"RAS")</f>
        <v>RAS</v>
      </c>
      <c r="D18" s="13"/>
      <c r="E18" s="22">
        <v>5</v>
      </c>
      <c r="F18" s="26">
        <f t="shared" si="5"/>
        <v>0.22222222222222221</v>
      </c>
      <c r="G18" s="22">
        <f t="shared" si="0"/>
        <v>10</v>
      </c>
      <c r="H18" s="55">
        <f t="shared" si="1"/>
        <v>0.47755638703644632</v>
      </c>
      <c r="I18" s="61">
        <f t="shared" si="2"/>
        <v>20</v>
      </c>
      <c r="J18" s="38">
        <f t="shared" si="3"/>
        <v>19</v>
      </c>
      <c r="K18" s="23">
        <f t="shared" si="4"/>
        <v>21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/>
    </row>
    <row r="19" spans="2:30" x14ac:dyDescent="0.25">
      <c r="B19" s="35" t="s">
        <v>28</v>
      </c>
      <c r="C19" s="37" t="str">
        <f>IF(C14&gt;=1,-1/C17,"RAS")</f>
        <v>RAS</v>
      </c>
      <c r="D19" s="13"/>
      <c r="E19" s="22">
        <v>6</v>
      </c>
      <c r="F19" s="26">
        <f t="shared" si="5"/>
        <v>0.27777777777777779</v>
      </c>
      <c r="G19" s="22">
        <f t="shared" si="0"/>
        <v>10</v>
      </c>
      <c r="H19" s="55">
        <f t="shared" si="1"/>
        <v>0.73906870338843467</v>
      </c>
      <c r="I19" s="61">
        <f t="shared" si="2"/>
        <v>20</v>
      </c>
      <c r="J19" s="38">
        <f t="shared" si="3"/>
        <v>19</v>
      </c>
      <c r="K19" s="23">
        <f t="shared" si="4"/>
        <v>21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4"/>
    </row>
    <row r="20" spans="2:30" ht="15.75" thickBot="1" x14ac:dyDescent="0.3">
      <c r="B20" s="27" t="s">
        <v>29</v>
      </c>
      <c r="C20" s="40" t="str">
        <f>IF(C14&gt;=1,-1/C18,"RAS")</f>
        <v>RAS</v>
      </c>
      <c r="D20" s="13"/>
      <c r="E20" s="22">
        <v>7</v>
      </c>
      <c r="F20" s="26">
        <f t="shared" si="5"/>
        <v>0.33333333333333337</v>
      </c>
      <c r="G20" s="22">
        <f t="shared" si="0"/>
        <v>10</v>
      </c>
      <c r="H20" s="55">
        <f t="shared" si="1"/>
        <v>1.0536102693594751</v>
      </c>
      <c r="I20" s="61">
        <f t="shared" si="2"/>
        <v>20</v>
      </c>
      <c r="J20" s="38">
        <f t="shared" si="3"/>
        <v>19</v>
      </c>
      <c r="K20" s="23">
        <f t="shared" si="4"/>
        <v>21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/>
    </row>
    <row r="21" spans="2:30" ht="15.75" thickBot="1" x14ac:dyDescent="0.3">
      <c r="B21" s="12"/>
      <c r="C21" s="13"/>
      <c r="D21" s="13"/>
      <c r="E21" s="22">
        <v>8</v>
      </c>
      <c r="F21" s="26">
        <f t="shared" si="5"/>
        <v>0.38888888888888895</v>
      </c>
      <c r="G21" s="22">
        <f t="shared" si="0"/>
        <v>10</v>
      </c>
      <c r="H21" s="55">
        <f t="shared" si="1"/>
        <v>1.419055801266047</v>
      </c>
      <c r="I21" s="61">
        <f t="shared" si="2"/>
        <v>20</v>
      </c>
      <c r="J21" s="38">
        <f t="shared" si="3"/>
        <v>19</v>
      </c>
      <c r="K21" s="23">
        <f t="shared" si="4"/>
        <v>21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/>
    </row>
    <row r="22" spans="2:30" x14ac:dyDescent="0.25">
      <c r="B22" s="35" t="s">
        <v>32</v>
      </c>
      <c r="C22" s="37">
        <f>-C14*C15</f>
        <v>-0.2</v>
      </c>
      <c r="D22" s="13"/>
      <c r="E22" s="22">
        <v>9</v>
      </c>
      <c r="F22" s="26">
        <f t="shared" si="5"/>
        <v>0.44444444444444453</v>
      </c>
      <c r="G22" s="22">
        <f t="shared" si="0"/>
        <v>10</v>
      </c>
      <c r="H22" s="55">
        <f t="shared" si="1"/>
        <v>1.8331713848266573</v>
      </c>
      <c r="I22" s="61">
        <f t="shared" si="2"/>
        <v>20</v>
      </c>
      <c r="J22" s="38">
        <f t="shared" si="3"/>
        <v>19</v>
      </c>
      <c r="K22" s="23">
        <f t="shared" si="4"/>
        <v>21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</row>
    <row r="23" spans="2:30" ht="15.75" thickBot="1" x14ac:dyDescent="0.3">
      <c r="B23" s="27" t="s">
        <v>1</v>
      </c>
      <c r="C23" s="40">
        <f>-1/C22</f>
        <v>5</v>
      </c>
      <c r="D23" s="13"/>
      <c r="E23" s="22">
        <v>10</v>
      </c>
      <c r="F23" s="124">
        <f>$N$15</f>
        <v>0.5</v>
      </c>
      <c r="G23" s="22">
        <f t="shared" si="0"/>
        <v>10</v>
      </c>
      <c r="H23" s="55">
        <f t="shared" si="1"/>
        <v>2.2936236795494191</v>
      </c>
      <c r="I23" s="61">
        <f t="shared" si="2"/>
        <v>20</v>
      </c>
      <c r="J23" s="38">
        <f t="shared" si="3"/>
        <v>19</v>
      </c>
      <c r="K23" s="23">
        <f t="shared" si="4"/>
        <v>21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4"/>
    </row>
    <row r="24" spans="2:30" ht="15.75" thickBot="1" x14ac:dyDescent="0.3">
      <c r="B24" s="12"/>
      <c r="C24" s="13"/>
      <c r="D24" s="13"/>
      <c r="E24" s="22">
        <v>11</v>
      </c>
      <c r="F24" s="26">
        <f>F23+($F$83-$F$23)/($E$83-$E$23)</f>
        <v>0.9916666666666667</v>
      </c>
      <c r="G24" s="22">
        <f t="shared" si="0"/>
        <v>10</v>
      </c>
      <c r="H24" s="55">
        <f t="shared" si="1"/>
        <v>7.9852507136057209</v>
      </c>
      <c r="I24" s="61">
        <f t="shared" si="2"/>
        <v>20</v>
      </c>
      <c r="J24" s="38">
        <f t="shared" si="3"/>
        <v>19</v>
      </c>
      <c r="K24" s="23">
        <f t="shared" si="4"/>
        <v>21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4"/>
    </row>
    <row r="25" spans="2:30" x14ac:dyDescent="0.25">
      <c r="B25" s="35" t="s">
        <v>33</v>
      </c>
      <c r="C25" s="37">
        <f>IF($C$14&lt;1,$C$15*SQRT(1-C14^2),"RAS")</f>
        <v>0.9797958971132712</v>
      </c>
      <c r="D25" s="13"/>
      <c r="E25" s="22">
        <v>12</v>
      </c>
      <c r="F25" s="26">
        <f t="shared" ref="F25:F82" si="6">F24+($F$83-$F$23)/($E$83-$E$23)</f>
        <v>1.4833333333333334</v>
      </c>
      <c r="G25" s="22">
        <f t="shared" si="0"/>
        <v>10</v>
      </c>
      <c r="H25" s="55">
        <f t="shared" si="1"/>
        <v>15.244702216786765</v>
      </c>
      <c r="I25" s="61">
        <f t="shared" si="2"/>
        <v>20</v>
      </c>
      <c r="J25" s="38">
        <f t="shared" si="3"/>
        <v>19</v>
      </c>
      <c r="K25" s="23">
        <f t="shared" si="4"/>
        <v>21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4"/>
    </row>
    <row r="26" spans="2:30" ht="15.75" thickBot="1" x14ac:dyDescent="0.3">
      <c r="B26" s="47" t="s">
        <v>34</v>
      </c>
      <c r="C26" s="40">
        <f>IF($C$14&lt;1,ATAN(SQRT(1-$C$14^2)/$C$14),"RAS")</f>
        <v>1.3694384060045659</v>
      </c>
      <c r="D26" s="13"/>
      <c r="E26" s="22">
        <v>13</v>
      </c>
      <c r="F26" s="26">
        <f t="shared" si="6"/>
        <v>1.9750000000000001</v>
      </c>
      <c r="G26" s="22">
        <f t="shared" si="0"/>
        <v>10</v>
      </c>
      <c r="H26" s="55">
        <f t="shared" si="1"/>
        <v>22.23079340998444</v>
      </c>
      <c r="I26" s="61">
        <f t="shared" si="2"/>
        <v>20</v>
      </c>
      <c r="J26" s="38">
        <f t="shared" si="3"/>
        <v>19</v>
      </c>
      <c r="K26" s="23">
        <f t="shared" si="4"/>
        <v>21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4"/>
    </row>
    <row r="27" spans="2:30" x14ac:dyDescent="0.25">
      <c r="B27" s="12"/>
      <c r="C27" s="13"/>
      <c r="D27" s="13"/>
      <c r="E27" s="22">
        <v>14</v>
      </c>
      <c r="F27" s="26">
        <f t="shared" si="6"/>
        <v>2.4666666666666668</v>
      </c>
      <c r="G27" s="22">
        <f t="shared" si="0"/>
        <v>10</v>
      </c>
      <c r="H27" s="55">
        <f t="shared" si="1"/>
        <v>27.489847453431775</v>
      </c>
      <c r="I27" s="61">
        <f t="shared" si="2"/>
        <v>20</v>
      </c>
      <c r="J27" s="38">
        <f t="shared" si="3"/>
        <v>19</v>
      </c>
      <c r="K27" s="23">
        <f t="shared" si="4"/>
        <v>21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4"/>
    </row>
    <row r="28" spans="2:30" x14ac:dyDescent="0.25">
      <c r="B28" s="12"/>
      <c r="C28" s="13"/>
      <c r="D28" s="13"/>
      <c r="E28" s="22">
        <v>15</v>
      </c>
      <c r="F28" s="26">
        <f t="shared" si="6"/>
        <v>2.9583333333333335</v>
      </c>
      <c r="G28" s="22">
        <f t="shared" si="0"/>
        <v>10</v>
      </c>
      <c r="H28" s="55">
        <f t="shared" si="1"/>
        <v>30.199150176586677</v>
      </c>
      <c r="I28" s="61">
        <f t="shared" si="2"/>
        <v>20</v>
      </c>
      <c r="J28" s="38">
        <f t="shared" si="3"/>
        <v>19</v>
      </c>
      <c r="K28" s="23">
        <f t="shared" si="4"/>
        <v>21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4"/>
    </row>
    <row r="29" spans="2:30" x14ac:dyDescent="0.25">
      <c r="B29" s="12"/>
      <c r="C29" s="13"/>
      <c r="D29" s="13"/>
      <c r="E29" s="22">
        <v>16</v>
      </c>
      <c r="F29" s="26">
        <f t="shared" si="6"/>
        <v>3.45</v>
      </c>
      <c r="G29" s="22">
        <f t="shared" si="0"/>
        <v>10</v>
      </c>
      <c r="H29" s="55">
        <f t="shared" si="1"/>
        <v>30.231239890550707</v>
      </c>
      <c r="I29" s="61">
        <f t="shared" si="2"/>
        <v>20</v>
      </c>
      <c r="J29" s="38">
        <f t="shared" si="3"/>
        <v>19</v>
      </c>
      <c r="K29" s="23">
        <f t="shared" si="4"/>
        <v>21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4"/>
    </row>
    <row r="30" spans="2:30" x14ac:dyDescent="0.25">
      <c r="B30" s="12"/>
      <c r="C30" s="13"/>
      <c r="D30" s="13"/>
      <c r="E30" s="22">
        <v>17</v>
      </c>
      <c r="F30" s="26">
        <f t="shared" si="6"/>
        <v>3.9416666666666669</v>
      </c>
      <c r="G30" s="22">
        <f t="shared" si="0"/>
        <v>10</v>
      </c>
      <c r="H30" s="55">
        <f t="shared" si="1"/>
        <v>28.057192946197063</v>
      </c>
      <c r="I30" s="61">
        <f t="shared" si="2"/>
        <v>20</v>
      </c>
      <c r="J30" s="38">
        <f t="shared" si="3"/>
        <v>19</v>
      </c>
      <c r="K30" s="23">
        <f t="shared" si="4"/>
        <v>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4"/>
    </row>
    <row r="31" spans="2:30" x14ac:dyDescent="0.25">
      <c r="B31" s="12"/>
      <c r="C31" s="13"/>
      <c r="D31" s="13"/>
      <c r="E31" s="22">
        <v>18</v>
      </c>
      <c r="F31" s="26">
        <f t="shared" si="6"/>
        <v>4.4333333333333336</v>
      </c>
      <c r="G31" s="22">
        <f t="shared" si="0"/>
        <v>10</v>
      </c>
      <c r="H31" s="55">
        <f t="shared" si="1"/>
        <v>24.5384501639018</v>
      </c>
      <c r="I31" s="61">
        <f t="shared" si="2"/>
        <v>20</v>
      </c>
      <c r="J31" s="38">
        <f t="shared" si="3"/>
        <v>19</v>
      </c>
      <c r="K31" s="23">
        <f t="shared" si="4"/>
        <v>21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4"/>
    </row>
    <row r="32" spans="2:30" x14ac:dyDescent="0.25">
      <c r="B32" s="12"/>
      <c r="C32" s="13"/>
      <c r="D32" s="13"/>
      <c r="E32" s="22">
        <v>19</v>
      </c>
      <c r="F32" s="26">
        <f t="shared" si="6"/>
        <v>4.9249999999999998</v>
      </c>
      <c r="G32" s="22">
        <f t="shared" si="0"/>
        <v>10</v>
      </c>
      <c r="H32" s="55">
        <f t="shared" si="1"/>
        <v>20.671854931998212</v>
      </c>
      <c r="I32" s="61">
        <f t="shared" si="2"/>
        <v>20</v>
      </c>
      <c r="J32" s="38">
        <f t="shared" si="3"/>
        <v>19</v>
      </c>
      <c r="K32" s="23">
        <f t="shared" si="4"/>
        <v>21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4"/>
    </row>
    <row r="33" spans="2:30" x14ac:dyDescent="0.25">
      <c r="B33" s="12"/>
      <c r="C33" s="13"/>
      <c r="D33" s="13"/>
      <c r="E33" s="22">
        <v>20</v>
      </c>
      <c r="F33" s="26">
        <f t="shared" si="6"/>
        <v>5.4166666666666661</v>
      </c>
      <c r="G33" s="22">
        <f t="shared" si="0"/>
        <v>10</v>
      </c>
      <c r="H33" s="55">
        <f t="shared" si="1"/>
        <v>17.351090382986815</v>
      </c>
      <c r="I33" s="61">
        <f t="shared" si="2"/>
        <v>20</v>
      </c>
      <c r="J33" s="38">
        <f t="shared" ref="J33:J82" si="7">0.95*I33</f>
        <v>19</v>
      </c>
      <c r="K33" s="23">
        <f t="shared" ref="K33:K82" si="8">1.05*I33</f>
        <v>21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4"/>
    </row>
    <row r="34" spans="2:30" ht="15.75" thickBot="1" x14ac:dyDescent="0.3">
      <c r="B34" s="12"/>
      <c r="C34" s="13"/>
      <c r="D34" s="13"/>
      <c r="E34" s="22">
        <v>21</v>
      </c>
      <c r="F34" s="26">
        <f t="shared" si="6"/>
        <v>5.9083333333333323</v>
      </c>
      <c r="G34" s="22">
        <f t="shared" si="0"/>
        <v>10</v>
      </c>
      <c r="H34" s="55">
        <f t="shared" si="1"/>
        <v>15.192894945964186</v>
      </c>
      <c r="I34" s="61">
        <f t="shared" si="2"/>
        <v>20</v>
      </c>
      <c r="J34" s="38">
        <f t="shared" si="7"/>
        <v>19</v>
      </c>
      <c r="K34" s="23">
        <f t="shared" si="8"/>
        <v>21</v>
      </c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4"/>
    </row>
    <row r="35" spans="2:30" ht="15.75" thickBot="1" x14ac:dyDescent="0.3">
      <c r="B35" s="32"/>
      <c r="C35" s="33"/>
      <c r="D35" s="33"/>
      <c r="E35" s="22">
        <v>22</v>
      </c>
      <c r="F35" s="26">
        <f t="shared" si="6"/>
        <v>6.3999999999999986</v>
      </c>
      <c r="G35" s="22">
        <f t="shared" si="0"/>
        <v>10</v>
      </c>
      <c r="H35" s="55">
        <f t="shared" si="1"/>
        <v>14.453866421662493</v>
      </c>
      <c r="I35" s="61">
        <f t="shared" si="2"/>
        <v>20</v>
      </c>
      <c r="J35" s="38">
        <f t="shared" si="7"/>
        <v>19</v>
      </c>
      <c r="K35" s="23">
        <f t="shared" si="8"/>
        <v>21</v>
      </c>
      <c r="L35" s="108" t="s">
        <v>18</v>
      </c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10"/>
    </row>
    <row r="36" spans="2:30" x14ac:dyDescent="0.25">
      <c r="E36" s="22">
        <v>23</v>
      </c>
      <c r="F36" s="26">
        <f t="shared" si="6"/>
        <v>6.8916666666666648</v>
      </c>
      <c r="G36" s="22">
        <f t="shared" si="0"/>
        <v>10</v>
      </c>
      <c r="H36" s="55">
        <f t="shared" ref="H36:H82" si="9">IF($C$14&gt;1,$C$13*$S$14+$C$13*$S$14/($C$20-$C$19)*($C$19*EXP(-F36/$C$19)-$C$20*EXP(-F36/$C$20)),IF($C$14=1,$C$13*$S$14*(1-EXP(-F36/$C$23)*(1+F36/$C$23)),$C$13*$S$14*(1-EXP(-$C$14*$C$15*F36)/SQRT(1-$C$14^2)*SIN($C$25*F36+$C$26))))</f>
        <v>15.039574046861294</v>
      </c>
      <c r="I36" s="61">
        <f t="shared" si="2"/>
        <v>20</v>
      </c>
      <c r="J36" s="38">
        <f t="shared" si="7"/>
        <v>19</v>
      </c>
      <c r="K36" s="23">
        <f t="shared" si="8"/>
        <v>21</v>
      </c>
    </row>
    <row r="37" spans="2:30" ht="15.75" thickBot="1" x14ac:dyDescent="0.3">
      <c r="E37" s="22">
        <v>24</v>
      </c>
      <c r="F37" s="26">
        <f t="shared" si="6"/>
        <v>7.3833333333333311</v>
      </c>
      <c r="G37" s="22">
        <f t="shared" si="0"/>
        <v>10</v>
      </c>
      <c r="H37" s="55">
        <f t="shared" si="9"/>
        <v>16.587538577553605</v>
      </c>
      <c r="I37" s="61">
        <f t="shared" si="2"/>
        <v>20</v>
      </c>
      <c r="J37" s="38">
        <f t="shared" si="7"/>
        <v>19</v>
      </c>
      <c r="K37" s="23">
        <f t="shared" si="8"/>
        <v>21</v>
      </c>
      <c r="AB37" s="49"/>
    </row>
    <row r="38" spans="2:30" x14ac:dyDescent="0.25">
      <c r="E38" s="22">
        <v>25</v>
      </c>
      <c r="F38" s="26">
        <f t="shared" si="6"/>
        <v>7.8749999999999973</v>
      </c>
      <c r="G38" s="22">
        <f t="shared" si="0"/>
        <v>10</v>
      </c>
      <c r="H38" s="55">
        <f t="shared" si="9"/>
        <v>18.593045998884854</v>
      </c>
      <c r="I38" s="61">
        <f t="shared" si="2"/>
        <v>20</v>
      </c>
      <c r="J38" s="38">
        <f t="shared" si="7"/>
        <v>19</v>
      </c>
      <c r="K38" s="23">
        <f t="shared" si="8"/>
        <v>21</v>
      </c>
      <c r="M38" s="35" t="s">
        <v>45</v>
      </c>
      <c r="N38" s="36" t="s">
        <v>11</v>
      </c>
      <c r="O38" s="37" t="s">
        <v>10</v>
      </c>
      <c r="P38" s="35" t="s">
        <v>46</v>
      </c>
      <c r="Q38" s="36" t="s">
        <v>11</v>
      </c>
      <c r="R38" s="37" t="s">
        <v>10</v>
      </c>
      <c r="AB38" s="13"/>
    </row>
    <row r="39" spans="2:30" x14ac:dyDescent="0.25">
      <c r="E39" s="22">
        <v>26</v>
      </c>
      <c r="F39" s="26">
        <f t="shared" si="6"/>
        <v>8.3666666666666636</v>
      </c>
      <c r="G39" s="22">
        <f t="shared" si="0"/>
        <v>10</v>
      </c>
      <c r="H39" s="55">
        <f t="shared" si="9"/>
        <v>20.543089091038645</v>
      </c>
      <c r="I39" s="61">
        <f t="shared" si="2"/>
        <v>20</v>
      </c>
      <c r="J39" s="38">
        <f t="shared" si="7"/>
        <v>19</v>
      </c>
      <c r="K39" s="23">
        <f t="shared" si="8"/>
        <v>21</v>
      </c>
      <c r="M39" s="22" t="s">
        <v>8</v>
      </c>
      <c r="N39" s="38">
        <f>$AA$15</f>
        <v>3.2063745754046602</v>
      </c>
      <c r="O39" s="23">
        <f>$AA$15</f>
        <v>3.2063745754046602</v>
      </c>
      <c r="P39" s="22" t="s">
        <v>8</v>
      </c>
      <c r="Q39" s="38">
        <f>$AA$15</f>
        <v>3.2063745754046602</v>
      </c>
      <c r="R39" s="23">
        <f>$AA$15</f>
        <v>3.2063745754046602</v>
      </c>
      <c r="AB39" s="48"/>
    </row>
    <row r="40" spans="2:30" ht="15.75" thickBot="1" x14ac:dyDescent="0.3">
      <c r="E40" s="22">
        <v>27</v>
      </c>
      <c r="F40" s="26">
        <f t="shared" si="6"/>
        <v>8.8583333333333307</v>
      </c>
      <c r="G40" s="22">
        <f t="shared" si="0"/>
        <v>10</v>
      </c>
      <c r="H40" s="55">
        <f t="shared" si="9"/>
        <v>22.028179257633017</v>
      </c>
      <c r="I40" s="61">
        <f t="shared" si="2"/>
        <v>20</v>
      </c>
      <c r="J40" s="38">
        <f t="shared" si="7"/>
        <v>19</v>
      </c>
      <c r="K40" s="23">
        <f t="shared" si="8"/>
        <v>21</v>
      </c>
      <c r="M40" s="27" t="s">
        <v>9</v>
      </c>
      <c r="N40" s="39">
        <f>IF($C$14&gt;=1,0,$W$13)</f>
        <v>20</v>
      </c>
      <c r="O40" s="28">
        <f>IF($C$14&gt;=1,0,$W$13+$AA$14)</f>
        <v>30.532411986606061</v>
      </c>
      <c r="P40" s="27" t="s">
        <v>9</v>
      </c>
      <c r="Q40" s="39">
        <v>0</v>
      </c>
      <c r="R40" s="28">
        <f>IF($C$14&gt;=1,0,$W$13)</f>
        <v>20</v>
      </c>
      <c r="AB40" s="13"/>
    </row>
    <row r="41" spans="2:30" x14ac:dyDescent="0.25">
      <c r="E41" s="22">
        <v>28</v>
      </c>
      <c r="F41" s="26">
        <f t="shared" si="6"/>
        <v>9.3499999999999979</v>
      </c>
      <c r="G41" s="22">
        <f t="shared" si="0"/>
        <v>10</v>
      </c>
      <c r="H41" s="55">
        <f t="shared" si="9"/>
        <v>22.811932468515998</v>
      </c>
      <c r="I41" s="61">
        <f t="shared" si="2"/>
        <v>20</v>
      </c>
      <c r="J41" s="38">
        <f t="shared" si="7"/>
        <v>19</v>
      </c>
      <c r="K41" s="23">
        <f t="shared" si="8"/>
        <v>21</v>
      </c>
      <c r="AB41" s="13"/>
    </row>
    <row r="42" spans="2:30" x14ac:dyDescent="0.25">
      <c r="E42" s="22">
        <v>29</v>
      </c>
      <c r="F42" s="26">
        <f t="shared" si="6"/>
        <v>9.841666666666665</v>
      </c>
      <c r="G42" s="22">
        <f t="shared" si="0"/>
        <v>10</v>
      </c>
      <c r="H42" s="55">
        <f t="shared" si="9"/>
        <v>22.851002463486335</v>
      </c>
      <c r="I42" s="61">
        <f t="shared" si="2"/>
        <v>20</v>
      </c>
      <c r="J42" s="38">
        <f t="shared" si="7"/>
        <v>19</v>
      </c>
      <c r="K42" s="23">
        <f t="shared" si="8"/>
        <v>21</v>
      </c>
      <c r="AB42" s="13"/>
    </row>
    <row r="43" spans="2:30" x14ac:dyDescent="0.25">
      <c r="E43" s="22">
        <v>30</v>
      </c>
      <c r="F43" s="26">
        <f t="shared" si="6"/>
        <v>10.333333333333332</v>
      </c>
      <c r="G43" s="22">
        <f t="shared" si="0"/>
        <v>10</v>
      </c>
      <c r="H43" s="55">
        <f t="shared" si="9"/>
        <v>22.26993901313843</v>
      </c>
      <c r="I43" s="61">
        <f t="shared" si="2"/>
        <v>20</v>
      </c>
      <c r="J43" s="38">
        <f t="shared" si="7"/>
        <v>19</v>
      </c>
      <c r="K43" s="23">
        <f t="shared" si="8"/>
        <v>21</v>
      </c>
      <c r="AB43" s="13"/>
    </row>
    <row r="44" spans="2:30" x14ac:dyDescent="0.25">
      <c r="E44" s="22">
        <v>31</v>
      </c>
      <c r="F44" s="26">
        <f t="shared" si="6"/>
        <v>10.824999999999999</v>
      </c>
      <c r="G44" s="22">
        <f t="shared" si="0"/>
        <v>10</v>
      </c>
      <c r="H44" s="55">
        <f t="shared" si="9"/>
        <v>21.304425890155258</v>
      </c>
      <c r="I44" s="61">
        <f t="shared" si="2"/>
        <v>20</v>
      </c>
      <c r="J44" s="38">
        <f t="shared" si="7"/>
        <v>19</v>
      </c>
      <c r="K44" s="23">
        <f t="shared" si="8"/>
        <v>21</v>
      </c>
    </row>
    <row r="45" spans="2:30" x14ac:dyDescent="0.25">
      <c r="E45" s="22">
        <v>32</v>
      </c>
      <c r="F45" s="26">
        <f t="shared" si="6"/>
        <v>11.316666666666666</v>
      </c>
      <c r="G45" s="22">
        <f t="shared" si="0"/>
        <v>10</v>
      </c>
      <c r="H45" s="55">
        <f t="shared" si="9"/>
        <v>20.230751567495581</v>
      </c>
      <c r="I45" s="61">
        <f t="shared" si="2"/>
        <v>20</v>
      </c>
      <c r="J45" s="38">
        <f t="shared" si="7"/>
        <v>19</v>
      </c>
      <c r="K45" s="23">
        <f t="shared" si="8"/>
        <v>21</v>
      </c>
    </row>
    <row r="46" spans="2:30" x14ac:dyDescent="0.25">
      <c r="E46" s="22">
        <v>33</v>
      </c>
      <c r="F46" s="26">
        <f t="shared" si="6"/>
        <v>11.808333333333334</v>
      </c>
      <c r="G46" s="22">
        <f t="shared" si="0"/>
        <v>10</v>
      </c>
      <c r="H46" s="55">
        <f t="shared" si="9"/>
        <v>19.29913915451743</v>
      </c>
      <c r="I46" s="61">
        <f t="shared" si="2"/>
        <v>20</v>
      </c>
      <c r="J46" s="38">
        <f t="shared" si="7"/>
        <v>19</v>
      </c>
      <c r="K46" s="23">
        <f t="shared" si="8"/>
        <v>21</v>
      </c>
    </row>
    <row r="47" spans="2:30" x14ac:dyDescent="0.25">
      <c r="E47" s="22">
        <v>34</v>
      </c>
      <c r="F47" s="26">
        <f t="shared" si="6"/>
        <v>12.3</v>
      </c>
      <c r="G47" s="22">
        <f t="shared" si="0"/>
        <v>10</v>
      </c>
      <c r="H47" s="55">
        <f t="shared" si="9"/>
        <v>18.684585125741805</v>
      </c>
      <c r="I47" s="61">
        <f t="shared" si="2"/>
        <v>20</v>
      </c>
      <c r="J47" s="38">
        <f t="shared" si="7"/>
        <v>19</v>
      </c>
      <c r="K47" s="23">
        <f t="shared" si="8"/>
        <v>21</v>
      </c>
    </row>
    <row r="48" spans="2:30" x14ac:dyDescent="0.25">
      <c r="E48" s="22">
        <v>35</v>
      </c>
      <c r="F48" s="26">
        <f t="shared" si="6"/>
        <v>12.791666666666668</v>
      </c>
      <c r="G48" s="22">
        <f t="shared" si="0"/>
        <v>10</v>
      </c>
      <c r="H48" s="55">
        <f t="shared" si="9"/>
        <v>18.462653892842926</v>
      </c>
      <c r="I48" s="61">
        <f t="shared" si="2"/>
        <v>20</v>
      </c>
      <c r="J48" s="38">
        <f t="shared" si="7"/>
        <v>19</v>
      </c>
      <c r="K48" s="23">
        <f t="shared" si="8"/>
        <v>21</v>
      </c>
    </row>
    <row r="49" spans="5:11" x14ac:dyDescent="0.25">
      <c r="E49" s="22">
        <v>36</v>
      </c>
      <c r="F49" s="26">
        <f t="shared" si="6"/>
        <v>13.283333333333335</v>
      </c>
      <c r="G49" s="22">
        <f t="shared" si="0"/>
        <v>10</v>
      </c>
      <c r="H49" s="55">
        <f t="shared" si="9"/>
        <v>18.610978515288142</v>
      </c>
      <c r="I49" s="61">
        <f t="shared" si="2"/>
        <v>20</v>
      </c>
      <c r="J49" s="38">
        <f t="shared" si="7"/>
        <v>19</v>
      </c>
      <c r="K49" s="23">
        <f t="shared" si="8"/>
        <v>21</v>
      </c>
    </row>
    <row r="50" spans="5:11" x14ac:dyDescent="0.25">
      <c r="E50" s="22">
        <v>37</v>
      </c>
      <c r="F50" s="26">
        <f t="shared" si="6"/>
        <v>13.775000000000002</v>
      </c>
      <c r="G50" s="22">
        <f t="shared" si="0"/>
        <v>10</v>
      </c>
      <c r="H50" s="55">
        <f t="shared" si="9"/>
        <v>19.031555334843105</v>
      </c>
      <c r="I50" s="61">
        <f t="shared" si="2"/>
        <v>20</v>
      </c>
      <c r="J50" s="38">
        <f t="shared" si="7"/>
        <v>19</v>
      </c>
      <c r="K50" s="23">
        <f t="shared" si="8"/>
        <v>21</v>
      </c>
    </row>
    <row r="51" spans="5:11" x14ac:dyDescent="0.25">
      <c r="E51" s="22">
        <v>38</v>
      </c>
      <c r="F51" s="26">
        <f t="shared" si="6"/>
        <v>14.266666666666669</v>
      </c>
      <c r="G51" s="22">
        <f t="shared" si="0"/>
        <v>10</v>
      </c>
      <c r="H51" s="55">
        <f t="shared" si="9"/>
        <v>19.585325226461489</v>
      </c>
      <c r="I51" s="61">
        <f t="shared" si="2"/>
        <v>20</v>
      </c>
      <c r="J51" s="38">
        <f t="shared" si="7"/>
        <v>19</v>
      </c>
      <c r="K51" s="23">
        <f t="shared" si="8"/>
        <v>21</v>
      </c>
    </row>
    <row r="52" spans="5:11" x14ac:dyDescent="0.25">
      <c r="E52" s="22">
        <v>39</v>
      </c>
      <c r="F52" s="26">
        <f t="shared" si="6"/>
        <v>14.758333333333336</v>
      </c>
      <c r="G52" s="22">
        <f t="shared" si="0"/>
        <v>10</v>
      </c>
      <c r="H52" s="55">
        <f t="shared" si="9"/>
        <v>20.129410562995837</v>
      </c>
      <c r="I52" s="61">
        <f t="shared" si="2"/>
        <v>20</v>
      </c>
      <c r="J52" s="38">
        <f t="shared" si="7"/>
        <v>19</v>
      </c>
      <c r="K52" s="23">
        <f t="shared" si="8"/>
        <v>21</v>
      </c>
    </row>
    <row r="53" spans="5:11" x14ac:dyDescent="0.25">
      <c r="E53" s="22">
        <v>40</v>
      </c>
      <c r="F53" s="26">
        <f t="shared" si="6"/>
        <v>15.250000000000004</v>
      </c>
      <c r="G53" s="22">
        <f t="shared" si="0"/>
        <v>10</v>
      </c>
      <c r="H53" s="55">
        <f t="shared" si="9"/>
        <v>20.548525292231353</v>
      </c>
      <c r="I53" s="61">
        <f t="shared" si="2"/>
        <v>20</v>
      </c>
      <c r="J53" s="38">
        <f t="shared" si="7"/>
        <v>19</v>
      </c>
      <c r="K53" s="23">
        <f t="shared" si="8"/>
        <v>21</v>
      </c>
    </row>
    <row r="54" spans="5:11" x14ac:dyDescent="0.25">
      <c r="E54" s="22">
        <v>41</v>
      </c>
      <c r="F54" s="26">
        <f t="shared" si="6"/>
        <v>15.741666666666671</v>
      </c>
      <c r="G54" s="22">
        <f t="shared" si="0"/>
        <v>10</v>
      </c>
      <c r="H54" s="55">
        <f t="shared" si="9"/>
        <v>20.774843145360762</v>
      </c>
      <c r="I54" s="61">
        <f t="shared" si="2"/>
        <v>20</v>
      </c>
      <c r="J54" s="38">
        <f t="shared" si="7"/>
        <v>19</v>
      </c>
      <c r="K54" s="23">
        <f t="shared" si="8"/>
        <v>21</v>
      </c>
    </row>
    <row r="55" spans="5:11" x14ac:dyDescent="0.25">
      <c r="E55" s="22">
        <v>42</v>
      </c>
      <c r="F55" s="26">
        <f t="shared" si="6"/>
        <v>16.233333333333338</v>
      </c>
      <c r="G55" s="22">
        <f t="shared" si="0"/>
        <v>10</v>
      </c>
      <c r="H55" s="55">
        <f t="shared" si="9"/>
        <v>20.794111604681049</v>
      </c>
      <c r="I55" s="61">
        <f t="shared" si="2"/>
        <v>20</v>
      </c>
      <c r="J55" s="38">
        <f t="shared" si="7"/>
        <v>19</v>
      </c>
      <c r="K55" s="23">
        <f t="shared" si="8"/>
        <v>21</v>
      </c>
    </row>
    <row r="56" spans="5:11" x14ac:dyDescent="0.25">
      <c r="E56" s="22">
        <v>43</v>
      </c>
      <c r="F56" s="26">
        <f t="shared" si="6"/>
        <v>16.725000000000005</v>
      </c>
      <c r="G56" s="22">
        <f t="shared" si="0"/>
        <v>10</v>
      </c>
      <c r="H56" s="55">
        <f t="shared" si="9"/>
        <v>20.639152336078858</v>
      </c>
      <c r="I56" s="61">
        <f t="shared" si="2"/>
        <v>20</v>
      </c>
      <c r="J56" s="38">
        <f t="shared" si="7"/>
        <v>19</v>
      </c>
      <c r="K56" s="23">
        <f t="shared" si="8"/>
        <v>21</v>
      </c>
    </row>
    <row r="57" spans="5:11" x14ac:dyDescent="0.25">
      <c r="E57" s="22">
        <v>44</v>
      </c>
      <c r="F57" s="26">
        <f t="shared" si="6"/>
        <v>17.216666666666672</v>
      </c>
      <c r="G57" s="22">
        <f t="shared" si="0"/>
        <v>10</v>
      </c>
      <c r="H57" s="55">
        <f t="shared" si="9"/>
        <v>20.374397897204204</v>
      </c>
      <c r="I57" s="61">
        <f t="shared" si="2"/>
        <v>20</v>
      </c>
      <c r="J57" s="38">
        <f t="shared" si="7"/>
        <v>19</v>
      </c>
      <c r="K57" s="23">
        <f t="shared" si="8"/>
        <v>21</v>
      </c>
    </row>
    <row r="58" spans="5:11" x14ac:dyDescent="0.25">
      <c r="E58" s="22">
        <v>45</v>
      </c>
      <c r="F58" s="26">
        <f t="shared" si="6"/>
        <v>17.708333333333339</v>
      </c>
      <c r="G58" s="22">
        <f t="shared" si="0"/>
        <v>10</v>
      </c>
      <c r="H58" s="55">
        <f t="shared" si="9"/>
        <v>20.07639071714275</v>
      </c>
      <c r="I58" s="61">
        <f t="shared" si="2"/>
        <v>20</v>
      </c>
      <c r="J58" s="38">
        <f t="shared" si="7"/>
        <v>19</v>
      </c>
      <c r="K58" s="23">
        <f t="shared" si="8"/>
        <v>21</v>
      </c>
    </row>
    <row r="59" spans="5:11" x14ac:dyDescent="0.25">
      <c r="E59" s="22">
        <v>46</v>
      </c>
      <c r="F59" s="26">
        <f t="shared" si="6"/>
        <v>18.200000000000006</v>
      </c>
      <c r="G59" s="22">
        <f t="shared" si="0"/>
        <v>10</v>
      </c>
      <c r="H59" s="55">
        <f t="shared" si="9"/>
        <v>19.815159262124151</v>
      </c>
      <c r="I59" s="61">
        <f t="shared" si="2"/>
        <v>20</v>
      </c>
      <c r="J59" s="38">
        <f t="shared" si="7"/>
        <v>19</v>
      </c>
      <c r="K59" s="23">
        <f t="shared" si="8"/>
        <v>21</v>
      </c>
    </row>
    <row r="60" spans="5:11" x14ac:dyDescent="0.25">
      <c r="E60" s="22">
        <v>47</v>
      </c>
      <c r="F60" s="26">
        <f t="shared" si="6"/>
        <v>18.691666666666674</v>
      </c>
      <c r="G60" s="22">
        <f t="shared" si="0"/>
        <v>10</v>
      </c>
      <c r="H60" s="55">
        <f t="shared" si="9"/>
        <v>19.640320160397952</v>
      </c>
      <c r="I60" s="61">
        <f t="shared" si="2"/>
        <v>20</v>
      </c>
      <c r="J60" s="38">
        <f t="shared" si="7"/>
        <v>19</v>
      </c>
      <c r="K60" s="23">
        <f t="shared" si="8"/>
        <v>21</v>
      </c>
    </row>
    <row r="61" spans="5:11" x14ac:dyDescent="0.25">
      <c r="E61" s="22">
        <v>48</v>
      </c>
      <c r="F61" s="26">
        <f t="shared" si="6"/>
        <v>19.183333333333341</v>
      </c>
      <c r="G61" s="22">
        <f t="shared" si="0"/>
        <v>10</v>
      </c>
      <c r="H61" s="55">
        <f t="shared" si="9"/>
        <v>19.574051516053803</v>
      </c>
      <c r="I61" s="61">
        <f t="shared" si="2"/>
        <v>20</v>
      </c>
      <c r="J61" s="38">
        <f t="shared" si="7"/>
        <v>19</v>
      </c>
      <c r="K61" s="23">
        <f t="shared" si="8"/>
        <v>21</v>
      </c>
    </row>
    <row r="62" spans="5:11" x14ac:dyDescent="0.25">
      <c r="E62" s="22">
        <v>49</v>
      </c>
      <c r="F62" s="26">
        <f t="shared" si="6"/>
        <v>19.675000000000008</v>
      </c>
      <c r="G62" s="22">
        <f t="shared" si="0"/>
        <v>10</v>
      </c>
      <c r="H62" s="55">
        <f t="shared" si="9"/>
        <v>19.611221872055658</v>
      </c>
      <c r="I62" s="61">
        <f t="shared" si="2"/>
        <v>20</v>
      </c>
      <c r="J62" s="38">
        <f t="shared" si="7"/>
        <v>19</v>
      </c>
      <c r="K62" s="23">
        <f t="shared" si="8"/>
        <v>21</v>
      </c>
    </row>
    <row r="63" spans="5:11" x14ac:dyDescent="0.25">
      <c r="E63" s="22">
        <v>50</v>
      </c>
      <c r="F63" s="26">
        <f t="shared" si="6"/>
        <v>20.166666666666675</v>
      </c>
      <c r="G63" s="22">
        <f t="shared" si="0"/>
        <v>10</v>
      </c>
      <c r="H63" s="55">
        <f t="shared" si="9"/>
        <v>19.725369548668361</v>
      </c>
      <c r="I63" s="61">
        <f t="shared" si="2"/>
        <v>20</v>
      </c>
      <c r="J63" s="38">
        <f t="shared" si="7"/>
        <v>19</v>
      </c>
      <c r="K63" s="23">
        <f t="shared" si="8"/>
        <v>21</v>
      </c>
    </row>
    <row r="64" spans="5:11" x14ac:dyDescent="0.25">
      <c r="E64" s="22">
        <v>51</v>
      </c>
      <c r="F64" s="26">
        <f t="shared" si="6"/>
        <v>20.658333333333342</v>
      </c>
      <c r="G64" s="22">
        <f t="shared" si="0"/>
        <v>10</v>
      </c>
      <c r="H64" s="55">
        <f t="shared" si="9"/>
        <v>19.878201895496765</v>
      </c>
      <c r="I64" s="61">
        <f t="shared" si="2"/>
        <v>20</v>
      </c>
      <c r="J64" s="38">
        <f t="shared" si="7"/>
        <v>19</v>
      </c>
      <c r="K64" s="23">
        <f t="shared" si="8"/>
        <v>21</v>
      </c>
    </row>
    <row r="65" spans="5:11" x14ac:dyDescent="0.25">
      <c r="E65" s="22">
        <v>52</v>
      </c>
      <c r="F65" s="26">
        <f t="shared" si="6"/>
        <v>21.150000000000009</v>
      </c>
      <c r="G65" s="22">
        <f t="shared" si="0"/>
        <v>10</v>
      </c>
      <c r="H65" s="55">
        <f t="shared" si="9"/>
        <v>20.029943046598593</v>
      </c>
      <c r="I65" s="61">
        <f t="shared" si="2"/>
        <v>20</v>
      </c>
      <c r="J65" s="38">
        <f t="shared" si="7"/>
        <v>19</v>
      </c>
      <c r="K65" s="23">
        <f t="shared" si="8"/>
        <v>21</v>
      </c>
    </row>
    <row r="66" spans="5:11" x14ac:dyDescent="0.25">
      <c r="E66" s="22">
        <v>53</v>
      </c>
      <c r="F66" s="26">
        <f t="shared" si="6"/>
        <v>21.641666666666676</v>
      </c>
      <c r="G66" s="22">
        <f t="shared" si="0"/>
        <v>10</v>
      </c>
      <c r="H66" s="55">
        <f t="shared" si="9"/>
        <v>20.148153224529857</v>
      </c>
      <c r="I66" s="61">
        <f t="shared" si="2"/>
        <v>20</v>
      </c>
      <c r="J66" s="38">
        <f t="shared" si="7"/>
        <v>19</v>
      </c>
      <c r="K66" s="23">
        <f t="shared" si="8"/>
        <v>21</v>
      </c>
    </row>
    <row r="67" spans="5:11" x14ac:dyDescent="0.25">
      <c r="E67" s="22">
        <v>54</v>
      </c>
      <c r="F67" s="26">
        <f t="shared" si="6"/>
        <v>22.133333333333344</v>
      </c>
      <c r="G67" s="22">
        <f t="shared" si="0"/>
        <v>10</v>
      </c>
      <c r="H67" s="55">
        <f t="shared" si="9"/>
        <v>20.213395730291207</v>
      </c>
      <c r="I67" s="61">
        <f t="shared" si="2"/>
        <v>20</v>
      </c>
      <c r="J67" s="38">
        <f t="shared" si="7"/>
        <v>19</v>
      </c>
      <c r="K67" s="23">
        <f t="shared" si="8"/>
        <v>21</v>
      </c>
    </row>
    <row r="68" spans="5:11" x14ac:dyDescent="0.25">
      <c r="E68" s="22">
        <v>55</v>
      </c>
      <c r="F68" s="26">
        <f t="shared" si="6"/>
        <v>22.625000000000011</v>
      </c>
      <c r="G68" s="22">
        <f t="shared" si="0"/>
        <v>10</v>
      </c>
      <c r="H68" s="55">
        <f t="shared" si="9"/>
        <v>20.221095633899424</v>
      </c>
      <c r="I68" s="61">
        <f t="shared" si="2"/>
        <v>20</v>
      </c>
      <c r="J68" s="38">
        <f t="shared" si="7"/>
        <v>19</v>
      </c>
      <c r="K68" s="23">
        <f t="shared" si="8"/>
        <v>21</v>
      </c>
    </row>
    <row r="69" spans="5:11" x14ac:dyDescent="0.25">
      <c r="E69" s="22">
        <v>56</v>
      </c>
      <c r="F69" s="26">
        <f t="shared" si="6"/>
        <v>23.116666666666678</v>
      </c>
      <c r="G69" s="22">
        <f t="shared" si="0"/>
        <v>10</v>
      </c>
      <c r="H69" s="55">
        <f t="shared" si="9"/>
        <v>20.179870338571007</v>
      </c>
      <c r="I69" s="61">
        <f t="shared" si="2"/>
        <v>20</v>
      </c>
      <c r="J69" s="38">
        <f t="shared" si="7"/>
        <v>19</v>
      </c>
      <c r="K69" s="23">
        <f t="shared" si="8"/>
        <v>21</v>
      </c>
    </row>
    <row r="70" spans="5:11" x14ac:dyDescent="0.25">
      <c r="E70" s="22">
        <v>57</v>
      </c>
      <c r="F70" s="26">
        <f t="shared" si="6"/>
        <v>23.608333333333345</v>
      </c>
      <c r="G70" s="22">
        <f t="shared" si="0"/>
        <v>10</v>
      </c>
      <c r="H70" s="55">
        <f t="shared" si="9"/>
        <v>20.107320956086355</v>
      </c>
      <c r="I70" s="61">
        <f t="shared" si="2"/>
        <v>20</v>
      </c>
      <c r="J70" s="38">
        <f t="shared" si="7"/>
        <v>19</v>
      </c>
      <c r="K70" s="23">
        <f t="shared" si="8"/>
        <v>21</v>
      </c>
    </row>
    <row r="71" spans="5:11" x14ac:dyDescent="0.25">
      <c r="E71" s="22">
        <v>58</v>
      </c>
      <c r="F71" s="26">
        <f t="shared" si="6"/>
        <v>24.100000000000012</v>
      </c>
      <c r="G71" s="22">
        <f t="shared" si="0"/>
        <v>10</v>
      </c>
      <c r="H71" s="55">
        <f t="shared" si="9"/>
        <v>20.024642967419886</v>
      </c>
      <c r="I71" s="61">
        <f t="shared" si="2"/>
        <v>20</v>
      </c>
      <c r="J71" s="38">
        <f t="shared" si="7"/>
        <v>19</v>
      </c>
      <c r="K71" s="23">
        <f t="shared" si="8"/>
        <v>21</v>
      </c>
    </row>
    <row r="72" spans="5:11" x14ac:dyDescent="0.25">
      <c r="E72" s="22">
        <v>59</v>
      </c>
      <c r="F72" s="26">
        <f t="shared" si="6"/>
        <v>24.591666666666679</v>
      </c>
      <c r="G72" s="22">
        <f t="shared" si="0"/>
        <v>10</v>
      </c>
      <c r="H72" s="55">
        <f t="shared" si="9"/>
        <v>19.951426040150849</v>
      </c>
      <c r="I72" s="61">
        <f t="shared" si="2"/>
        <v>20</v>
      </c>
      <c r="J72" s="38">
        <f t="shared" si="7"/>
        <v>19</v>
      </c>
      <c r="K72" s="23">
        <f t="shared" si="8"/>
        <v>21</v>
      </c>
    </row>
    <row r="73" spans="5:11" x14ac:dyDescent="0.25">
      <c r="E73" s="22">
        <v>60</v>
      </c>
      <c r="F73" s="26">
        <f t="shared" si="6"/>
        <v>25.083333333333346</v>
      </c>
      <c r="G73" s="22">
        <f t="shared" si="0"/>
        <v>10</v>
      </c>
      <c r="H73" s="55">
        <f t="shared" si="9"/>
        <v>19.901727621867366</v>
      </c>
      <c r="I73" s="61">
        <f t="shared" si="2"/>
        <v>20</v>
      </c>
      <c r="J73" s="38">
        <f t="shared" si="7"/>
        <v>19</v>
      </c>
      <c r="K73" s="23">
        <f t="shared" si="8"/>
        <v>21</v>
      </c>
    </row>
    <row r="74" spans="5:11" x14ac:dyDescent="0.25">
      <c r="E74" s="22">
        <v>61</v>
      </c>
      <c r="F74" s="26">
        <f t="shared" si="6"/>
        <v>25.575000000000014</v>
      </c>
      <c r="G74" s="22">
        <f t="shared" si="0"/>
        <v>10</v>
      </c>
      <c r="H74" s="55">
        <f t="shared" si="9"/>
        <v>19.882037337786368</v>
      </c>
      <c r="I74" s="61">
        <f t="shared" si="2"/>
        <v>20</v>
      </c>
      <c r="J74" s="38">
        <f t="shared" si="7"/>
        <v>19</v>
      </c>
      <c r="K74" s="23">
        <f t="shared" si="8"/>
        <v>21</v>
      </c>
    </row>
    <row r="75" spans="5:11" x14ac:dyDescent="0.25">
      <c r="E75" s="22">
        <v>62</v>
      </c>
      <c r="F75" s="26">
        <f t="shared" si="6"/>
        <v>26.066666666666681</v>
      </c>
      <c r="G75" s="22">
        <f t="shared" si="0"/>
        <v>10</v>
      </c>
      <c r="H75" s="55">
        <f t="shared" si="9"/>
        <v>19.89123240871961</v>
      </c>
      <c r="I75" s="61">
        <f t="shared" si="2"/>
        <v>20</v>
      </c>
      <c r="J75" s="38">
        <f t="shared" si="7"/>
        <v>19</v>
      </c>
      <c r="K75" s="23">
        <f t="shared" si="8"/>
        <v>21</v>
      </c>
    </row>
    <row r="76" spans="5:11" x14ac:dyDescent="0.25">
      <c r="E76" s="22">
        <v>63</v>
      </c>
      <c r="F76" s="26">
        <f t="shared" si="6"/>
        <v>26.558333333333348</v>
      </c>
      <c r="G76" s="22">
        <f t="shared" si="0"/>
        <v>10</v>
      </c>
      <c r="H76" s="55">
        <f t="shared" si="9"/>
        <v>19.922178209539791</v>
      </c>
      <c r="I76" s="61">
        <f t="shared" si="2"/>
        <v>20</v>
      </c>
      <c r="J76" s="38">
        <f t="shared" si="7"/>
        <v>19</v>
      </c>
      <c r="K76" s="23">
        <f t="shared" si="8"/>
        <v>21</v>
      </c>
    </row>
    <row r="77" spans="5:11" x14ac:dyDescent="0.25">
      <c r="E77" s="22">
        <v>64</v>
      </c>
      <c r="F77" s="26">
        <f t="shared" si="6"/>
        <v>27.050000000000015</v>
      </c>
      <c r="G77" s="22">
        <f t="shared" si="0"/>
        <v>10</v>
      </c>
      <c r="H77" s="55">
        <f t="shared" si="9"/>
        <v>19.964336023858095</v>
      </c>
      <c r="I77" s="61">
        <f t="shared" si="2"/>
        <v>20</v>
      </c>
      <c r="J77" s="38">
        <f t="shared" si="7"/>
        <v>19</v>
      </c>
      <c r="K77" s="23">
        <f t="shared" si="8"/>
        <v>21</v>
      </c>
    </row>
    <row r="78" spans="5:11" x14ac:dyDescent="0.25">
      <c r="E78" s="22">
        <v>65</v>
      </c>
      <c r="F78" s="26">
        <f t="shared" si="6"/>
        <v>27.541666666666682</v>
      </c>
      <c r="G78" s="22">
        <f t="shared" si="0"/>
        <v>10</v>
      </c>
      <c r="H78" s="55">
        <f t="shared" si="9"/>
        <v>20.00663733118245</v>
      </c>
      <c r="I78" s="61">
        <f t="shared" si="2"/>
        <v>20</v>
      </c>
      <c r="J78" s="38">
        <f t="shared" si="7"/>
        <v>19</v>
      </c>
      <c r="K78" s="23">
        <f t="shared" si="8"/>
        <v>21</v>
      </c>
    </row>
    <row r="79" spans="5:11" x14ac:dyDescent="0.25">
      <c r="E79" s="22">
        <v>66</v>
      </c>
      <c r="F79" s="26">
        <f t="shared" si="6"/>
        <v>28.033333333333349</v>
      </c>
      <c r="G79" s="22">
        <f t="shared" si="0"/>
        <v>10</v>
      </c>
      <c r="H79" s="55">
        <f t="shared" si="9"/>
        <v>20.039958875180144</v>
      </c>
      <c r="I79" s="61">
        <f t="shared" si="2"/>
        <v>20</v>
      </c>
      <c r="J79" s="38">
        <f t="shared" si="7"/>
        <v>19</v>
      </c>
      <c r="K79" s="23">
        <f t="shared" si="8"/>
        <v>21</v>
      </c>
    </row>
    <row r="80" spans="5:11" x14ac:dyDescent="0.25">
      <c r="E80" s="22">
        <v>67</v>
      </c>
      <c r="F80" s="26">
        <f t="shared" si="6"/>
        <v>28.525000000000016</v>
      </c>
      <c r="G80" s="22">
        <f t="shared" si="0"/>
        <v>10</v>
      </c>
      <c r="H80" s="55">
        <f t="shared" si="9"/>
        <v>20.058737481005874</v>
      </c>
      <c r="I80" s="61">
        <f t="shared" si="2"/>
        <v>20</v>
      </c>
      <c r="J80" s="38">
        <f t="shared" si="7"/>
        <v>19</v>
      </c>
      <c r="K80" s="23">
        <f t="shared" si="8"/>
        <v>21</v>
      </c>
    </row>
    <row r="81" spans="5:29" x14ac:dyDescent="0.25">
      <c r="E81" s="22">
        <v>68</v>
      </c>
      <c r="F81" s="26">
        <f t="shared" si="6"/>
        <v>29.016666666666683</v>
      </c>
      <c r="G81" s="22">
        <f t="shared" si="0"/>
        <v>10</v>
      </c>
      <c r="H81" s="55">
        <f t="shared" si="9"/>
        <v>20.061530912328397</v>
      </c>
      <c r="I81" s="61">
        <f t="shared" si="2"/>
        <v>20</v>
      </c>
      <c r="J81" s="38">
        <f t="shared" si="7"/>
        <v>19</v>
      </c>
      <c r="K81" s="23">
        <f t="shared" si="8"/>
        <v>21</v>
      </c>
    </row>
    <row r="82" spans="5:29" x14ac:dyDescent="0.25">
      <c r="E82" s="22">
        <v>69</v>
      </c>
      <c r="F82" s="26">
        <f t="shared" si="6"/>
        <v>29.508333333333351</v>
      </c>
      <c r="G82" s="22">
        <f t="shared" si="0"/>
        <v>10</v>
      </c>
      <c r="H82" s="55">
        <f t="shared" si="9"/>
        <v>20.050592315344939</v>
      </c>
      <c r="I82" s="61">
        <f t="shared" si="2"/>
        <v>20</v>
      </c>
      <c r="J82" s="38">
        <f t="shared" si="7"/>
        <v>19</v>
      </c>
      <c r="K82" s="23">
        <f t="shared" si="8"/>
        <v>21</v>
      </c>
    </row>
    <row r="83" spans="5:29" ht="15.75" thickBot="1" x14ac:dyDescent="0.3">
      <c r="E83" s="27">
        <v>70</v>
      </c>
      <c r="F83" s="51">
        <f>$N$14</f>
        <v>30</v>
      </c>
      <c r="G83" s="27">
        <f t="shared" si="0"/>
        <v>10</v>
      </c>
      <c r="H83" s="63">
        <f>IF($C$14&gt;1,$C$13*$S$14+$C$13*$S$14/($C$20-$C$19)*($C$19*EXP(-F83/$C$19)-$C$20*EXP(-F83/$C$20)),IF($C$14=1,$C$13*$S$14*(1-EXP(-F83/$C$23)*(1+F83/$C$23)),$C$13*$S$14*(1-EXP(-$C$14*$C$15*F83)/SQRT(1-$C$14^2)*SIN($C$25*F83+$C$26))))</f>
        <v>20.030725882888451</v>
      </c>
      <c r="I83" s="62">
        <f t="shared" si="2"/>
        <v>20</v>
      </c>
      <c r="J83" s="39">
        <f>0.95*I83</f>
        <v>19</v>
      </c>
      <c r="K83" s="28">
        <f>1.05*I83</f>
        <v>21</v>
      </c>
    </row>
    <row r="87" spans="5:29" x14ac:dyDescent="0.25"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</row>
    <row r="88" spans="5:29" x14ac:dyDescent="0.25">
      <c r="U88" s="13"/>
      <c r="V88" s="13"/>
      <c r="W88" s="13"/>
      <c r="X88" s="13"/>
      <c r="Y88" s="13"/>
      <c r="Z88" s="13"/>
      <c r="AA88" s="13"/>
      <c r="AB88" s="13"/>
      <c r="AC88" s="13"/>
    </row>
    <row r="89" spans="5:29" x14ac:dyDescent="0.25">
      <c r="V89" s="13"/>
      <c r="W89" s="48"/>
      <c r="X89" s="48"/>
      <c r="Y89" s="13"/>
      <c r="Z89" s="48"/>
      <c r="AA89" s="48"/>
      <c r="AB89" s="13"/>
      <c r="AC89" s="13"/>
    </row>
    <row r="90" spans="5:29" x14ac:dyDescent="0.25">
      <c r="V90" s="13"/>
      <c r="W90" s="48"/>
      <c r="X90" s="48"/>
      <c r="Y90" s="13"/>
      <c r="Z90" s="48"/>
      <c r="AA90" s="48"/>
      <c r="AB90" s="13"/>
      <c r="AC90" s="13"/>
    </row>
    <row r="91" spans="5:29" x14ac:dyDescent="0.25">
      <c r="O91" s="13"/>
      <c r="P91" s="48"/>
      <c r="Q91" s="48"/>
      <c r="R91" s="13"/>
      <c r="S91" s="48"/>
      <c r="T91" s="48"/>
      <c r="V91" s="13"/>
      <c r="W91" s="48"/>
      <c r="X91" s="48"/>
      <c r="Y91" s="13"/>
      <c r="Z91" s="48"/>
      <c r="AA91" s="48"/>
      <c r="AB91" s="13"/>
      <c r="AC91" s="13"/>
    </row>
    <row r="92" spans="5:29" x14ac:dyDescent="0.25">
      <c r="O92" s="13"/>
      <c r="P92" s="48"/>
      <c r="Q92" s="48"/>
      <c r="R92" s="13"/>
      <c r="S92" s="48"/>
      <c r="T92" s="48"/>
      <c r="V92" s="13"/>
      <c r="W92" s="48"/>
      <c r="X92" s="48"/>
      <c r="Y92" s="13"/>
      <c r="Z92" s="48"/>
      <c r="AA92" s="48"/>
      <c r="AB92" s="13"/>
      <c r="AC92" s="13"/>
    </row>
    <row r="93" spans="5:29" ht="15.75" thickBot="1" x14ac:dyDescent="0.3">
      <c r="O93" s="13"/>
      <c r="P93" s="48"/>
      <c r="Q93" s="48"/>
      <c r="R93" s="13"/>
      <c r="S93" s="48"/>
      <c r="T93" s="48"/>
      <c r="V93" s="13"/>
      <c r="W93" s="48"/>
      <c r="X93" s="48"/>
      <c r="Y93" s="13"/>
      <c r="Z93" s="48"/>
      <c r="AA93" s="48"/>
      <c r="AB93" s="13"/>
      <c r="AC93" s="13"/>
    </row>
    <row r="94" spans="5:29" ht="15.75" thickBot="1" x14ac:dyDescent="0.3">
      <c r="E94" s="7" t="s">
        <v>0</v>
      </c>
      <c r="F94" s="101">
        <f>C13</f>
        <v>2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6"/>
    </row>
    <row r="95" spans="5:29" ht="15.75" thickBot="1" x14ac:dyDescent="0.3">
      <c r="E95" s="46" t="s">
        <v>25</v>
      </c>
      <c r="F95" s="102">
        <f>C15</f>
        <v>1</v>
      </c>
      <c r="G95" s="114">
        <v>5</v>
      </c>
      <c r="H95" s="115"/>
      <c r="I95" s="116"/>
      <c r="J95" s="117"/>
      <c r="K95" s="13"/>
      <c r="L95" s="13"/>
      <c r="M95" s="114">
        <v>1</v>
      </c>
      <c r="N95" s="115"/>
      <c r="O95" s="116"/>
      <c r="P95" s="117"/>
      <c r="Q95" s="13"/>
      <c r="R95" s="13"/>
      <c r="S95" s="114">
        <v>0.7</v>
      </c>
      <c r="T95" s="115"/>
      <c r="U95" s="116"/>
      <c r="V95" s="117"/>
      <c r="W95" s="13"/>
      <c r="X95" s="13"/>
      <c r="Y95" s="114">
        <v>0.1</v>
      </c>
      <c r="Z95" s="115"/>
      <c r="AA95" s="116"/>
      <c r="AB95" s="117"/>
    </row>
    <row r="96" spans="5:29" x14ac:dyDescent="0.25">
      <c r="E96" s="35" t="s">
        <v>30</v>
      </c>
      <c r="F96" s="37">
        <f>IF(G95&gt;=1,$F$95*(-G95-SQRT(G95^2-1)),"RAS")</f>
        <v>-9.8989794855663558</v>
      </c>
      <c r="G96" s="35">
        <v>1</v>
      </c>
      <c r="H96" s="94">
        <f>P95</f>
        <v>0</v>
      </c>
      <c r="I96" s="35">
        <f t="shared" ref="I96:U116" si="10">$S$14</f>
        <v>10</v>
      </c>
      <c r="J96" s="37">
        <f>IF($G$95&gt;1,$F$94*$S$14+$F$94*$S$14/($F$99-$F$98)*($F$98*EXP(-H96/$F$98)-$F$99*EXP(-H96/$F$99)),IF($G$95=1,$F$94*$S$14*(1-EXP(-H96/$F$101)*(1+H96/$F$101)),$F$94*$S$14*(1-EXP(-$G$95*$F$95*H96)/SQRT(1-$G$95^2)*SIN($F$102*H96+$F$103))))</f>
        <v>0</v>
      </c>
      <c r="K96" s="98" t="s">
        <v>30</v>
      </c>
      <c r="L96" s="37">
        <f>IF(M95&gt;=1,$F$95*(-M95-SQRT(M95^2-1)),"RAS")</f>
        <v>-1</v>
      </c>
      <c r="M96" s="35">
        <v>1</v>
      </c>
      <c r="N96" s="94">
        <f>V95</f>
        <v>0</v>
      </c>
      <c r="O96" s="35">
        <f t="shared" si="10"/>
        <v>10</v>
      </c>
      <c r="P96" s="37">
        <f>IF($M$95&gt;1,$F$94*$S$14+$F$94*$S$14/($L$99-$L$98)*($L$98*EXP(-N96/$L$98)-$L$99*EXP(-N96/$L$99)),IF($M$95=1,$F$94*$S$14*(1-EXP(-N96/$L$101)*(1+N96/$L$101)),$F$94*$S$14*(1-EXP(-$M$95*$F$95*N96)/SQRT(1-$M$95^2)*SIN($L$102*N96+$L$103))))</f>
        <v>0</v>
      </c>
      <c r="Q96" s="98" t="s">
        <v>30</v>
      </c>
      <c r="R96" s="37" t="str">
        <f>IF(S95&gt;=1,$F$95*(-S95-SQRT(S95^2-1)),"RAS")</f>
        <v>RAS</v>
      </c>
      <c r="S96" s="35">
        <v>1</v>
      </c>
      <c r="T96" s="94">
        <f>AB95</f>
        <v>0</v>
      </c>
      <c r="U96" s="35">
        <f t="shared" si="10"/>
        <v>10</v>
      </c>
      <c r="V96" s="37">
        <f>IF($S$95&gt;1,$F$94*$S$14+$F$94*$S$14/($R$99-$R$98)*($R$98*EXP(-T96/$R$98)-$R$99*EXP(-T96/$R$99)),IF($S$95=1,$F$94*$S$14*(1-EXP(-T96/$R$101)*(1+T96/$R$101)),$F$94*$S$14*(1-EXP(-$S$95*$F$95*T96)/SQRT(1-$S$95^2)*SIN($R$102*T96+$R$103))))</f>
        <v>0</v>
      </c>
      <c r="W96" s="98" t="s">
        <v>30</v>
      </c>
      <c r="X96" s="37" t="str">
        <f>IF(Y95&gt;=1,$F$95*(-Y95-SQRT(Y95^2-1)),"RAS")</f>
        <v>RAS</v>
      </c>
      <c r="Y96" s="35">
        <v>1</v>
      </c>
      <c r="Z96" s="94">
        <f>AH95</f>
        <v>0</v>
      </c>
      <c r="AA96" s="35">
        <f t="shared" ref="AA96:AA159" si="11">$S$14</f>
        <v>10</v>
      </c>
      <c r="AB96" s="37">
        <f>IF($Y$95&gt;1,$F$94*$S$14+$F$94*$S$14/($X$99-$X$98)*($X$98*EXP(-Z96/$X$98)-$X$99*EXP(-Z96/$X$99)),IF($Y$95=1,$F$94*$S$14*(1-EXP(-Z96/$X$101)*(1+Z96/$X$101)),$F$94*$S$14*(1-EXP(-$Y$95*$F$95*Z96)/SQRT(1-$Y$95^2)*SIN($X$102*Z96+$X$103))))</f>
        <v>0</v>
      </c>
    </row>
    <row r="97" spans="5:28" ht="15.75" thickBot="1" x14ac:dyDescent="0.3">
      <c r="E97" s="27" t="s">
        <v>31</v>
      </c>
      <c r="F97" s="40">
        <f>IF(G95&gt;=1,$F$95*(-G95+SQRT(G95^2-1)),"RAS")</f>
        <v>-0.10102051443364424</v>
      </c>
      <c r="G97" s="22">
        <v>2</v>
      </c>
      <c r="H97" s="26">
        <f>H96+($F$23-$F$14)/($E$23-$E$14)</f>
        <v>5.5555555555555552E-2</v>
      </c>
      <c r="I97" s="22">
        <f t="shared" si="10"/>
        <v>10</v>
      </c>
      <c r="J97" s="79">
        <f>IF($G$95&gt;1,$F$94*$S$14+$F$94*$S$14/($F$99-$F$98)*($F$98*EXP(-H97/$F$98)-$F$99*EXP(-H97/$F$99)),IF($G$95=1,$F$94*$S$14*(1-EXP(-H97/$F$101)*(1+H97/$F$101)),$F$94*$S$14*(1-EXP(-$G$95*$F$95*H97)/SQRT(1-$G$95^2)*SIN($F$102*H97+$F$103))))</f>
        <v>2.5855400477411195E-2</v>
      </c>
      <c r="K97" s="99" t="s">
        <v>31</v>
      </c>
      <c r="L97" s="40">
        <f>IF(M95&gt;=1,$F$95*(-M95+SQRT(M95^2-1)),"RAS")</f>
        <v>-1</v>
      </c>
      <c r="M97" s="22">
        <v>2</v>
      </c>
      <c r="N97" s="26">
        <f>N96+($F$23-$F$14)/($E$23-$E$14)</f>
        <v>5.5555555555555552E-2</v>
      </c>
      <c r="O97" s="22">
        <f t="shared" si="10"/>
        <v>10</v>
      </c>
      <c r="P97" s="79">
        <f>IF($M$95&gt;1,$F$94*$S$14+$F$94*$S$14/($L$99-$L$98)*($L$98*EXP(-N97/$L$98)-$L$99*EXP(-N97/$L$99)),IF($M$95=1,$F$94*$S$14*(1-EXP(-N97/$L$101)*(1+N97/$L$101)),$F$94*$S$14*(1-EXP(-$M$95*$F$95*N97)/SQRT(1-$M$95^2)*SIN($L$102*N97+$L$103))))</f>
        <v>2.9744545301617631E-2</v>
      </c>
      <c r="Q97" s="99" t="s">
        <v>31</v>
      </c>
      <c r="R97" s="40" t="str">
        <f>IF(S95&gt;=1,$F$95*(-S95+SQRT(S95^2-1)),"RAS")</f>
        <v>RAS</v>
      </c>
      <c r="S97" s="22">
        <v>2</v>
      </c>
      <c r="T97" s="26">
        <f>T96+($F$23-$F$14)/($E$23-$E$14)</f>
        <v>5.5555555555555552E-2</v>
      </c>
      <c r="U97" s="22">
        <f t="shared" si="10"/>
        <v>10</v>
      </c>
      <c r="V97" s="79">
        <f>IF($S$95&gt;1,$F$94*$S$14+$F$94*$S$14/($R$99-$R$98)*($R$98*EXP(-T97/$R$98)-$R$99*EXP(-T97/$R$99)),IF($S$95=1,$F$94*$S$14*(1-EXP(-T97/$R$101)*(1+T97/$R$101)),$F$94*$S$14*(1-EXP(-$S$95*$F$95*T97)/SQRT(1-$S$95^2)*SIN($R$102*T97+$R$103))))</f>
        <v>3.0071639521791482E-2</v>
      </c>
      <c r="W97" s="99" t="s">
        <v>31</v>
      </c>
      <c r="X97" s="40" t="str">
        <f>IF(Y95&gt;=1,$F$95*(-Y95+SQRT(Y95^2-1)),"RAS")</f>
        <v>RAS</v>
      </c>
      <c r="Y97" s="22">
        <v>2</v>
      </c>
      <c r="Z97" s="26">
        <f>Z96+($F$23-$F$14)/($E$23-$E$14)</f>
        <v>5.5555555555555552E-2</v>
      </c>
      <c r="AA97" s="22">
        <f t="shared" si="11"/>
        <v>10</v>
      </c>
      <c r="AB97" s="79">
        <f>IF($Y$95&gt;1,$F$94*$S$14+$F$94*$S$14/($X$99-$X$98)*($X$98*EXP(-Z97/$X$98)-$X$99*EXP(-Z97/$X$99)),IF($Y$95=1,$F$94*$S$14*(1-EXP(-Z97/$X$101)*(1+Z97/$X$101)),$F$94*$S$14*(1-EXP(-$Y$95*$F$95*Z97)/SQRT(1-$Y$95^2)*SIN($X$102*Z97+$X$103))))</f>
        <v>3.0742300190733651E-2</v>
      </c>
    </row>
    <row r="98" spans="5:28" x14ac:dyDescent="0.25">
      <c r="E98" s="35" t="s">
        <v>28</v>
      </c>
      <c r="F98" s="37">
        <f>IF(G95&gt;=1,-1/F96,"RAS")</f>
        <v>0.10102051443364381</v>
      </c>
      <c r="G98" s="22">
        <v>3</v>
      </c>
      <c r="H98" s="26">
        <f>H97+($F$23-$F$14)/($E$23-$E$14)</f>
        <v>0.1111111111111111</v>
      </c>
      <c r="I98" s="22">
        <f t="shared" si="10"/>
        <v>10</v>
      </c>
      <c r="J98" s="79">
        <f>IF($G$95&gt;1,$F$94*$S$14+$F$94*$S$14/($F$99-$F$98)*($F$98*EXP(-H98/$F$98)-$F$99*EXP(-H98/$F$99)),IF($G$95=1,$F$94*$S$14*(1-EXP(-H98/$F$101)*(1+H98/$F$101)),$F$94*$S$14*(1-EXP(-$G$95*$F$95*H98)/SQRT(1-$G$95^2)*SIN($F$102*H98+$F$103))))</f>
        <v>8.7977427297069255E-2</v>
      </c>
      <c r="K98" s="98" t="s">
        <v>28</v>
      </c>
      <c r="L98" s="37">
        <f>IF(M95&gt;=1,-1/L96,"RAS")</f>
        <v>1</v>
      </c>
      <c r="M98" s="22">
        <v>3</v>
      </c>
      <c r="N98" s="26">
        <f>N97+($F$23-$F$14)/($E$23-$E$14)</f>
        <v>0.1111111111111111</v>
      </c>
      <c r="O98" s="22">
        <f t="shared" si="10"/>
        <v>10</v>
      </c>
      <c r="P98" s="79">
        <f>IF($M$95&gt;1,$F$94*$S$14+$F$94*$S$14/($L$99-$L$98)*($L$98*EXP(-N98/$L$98)-$L$99*EXP(-N98/$L$99)),IF($M$95=1,$F$94*$S$14*(1-EXP(-N98/$L$101)*(1+N98/$L$101)),$F$94*$S$14*(1-EXP(-$M$95*$F$95*N98)/SQRT(1-$M$95^2)*SIN($L$102*N98+$L$103))))</f>
        <v>0.11468184856955999</v>
      </c>
      <c r="Q98" s="98" t="s">
        <v>28</v>
      </c>
      <c r="R98" s="37" t="str">
        <f>IF(S95&gt;=1,-1/R96,"RAS")</f>
        <v>RAS</v>
      </c>
      <c r="S98" s="22">
        <v>3</v>
      </c>
      <c r="T98" s="26">
        <f>T97+($F$23-$F$14)/($E$23-$E$14)</f>
        <v>0.1111111111111111</v>
      </c>
      <c r="U98" s="22">
        <f t="shared" si="10"/>
        <v>10</v>
      </c>
      <c r="V98" s="79">
        <f>IF($S$95&gt;1,$F$94*$S$14+$F$94*$S$14/($R$99-$R$98)*($R$98*EXP(-T98/$R$98)-$R$99*EXP(-T98/$R$99)),IF($S$95=1,$F$94*$S$14*(1-EXP(-T98/$R$101)*(1+T98/$R$101)),$F$94*$S$14*(1-EXP(-$S$95*$F$95*T98)/SQRT(1-$S$95^2)*SIN($R$102*T98+$R$103))))</f>
        <v>0.11717736449807337</v>
      </c>
      <c r="W98" s="98" t="s">
        <v>28</v>
      </c>
      <c r="X98" s="37" t="str">
        <f>IF(Y95&gt;=1,-1/X96,"RAS")</f>
        <v>RAS</v>
      </c>
      <c r="Y98" s="22">
        <v>3</v>
      </c>
      <c r="Z98" s="26">
        <f>Z97+($F$23-$F$14)/($E$23-$E$14)</f>
        <v>0.1111111111111111</v>
      </c>
      <c r="AA98" s="22">
        <f t="shared" si="11"/>
        <v>10</v>
      </c>
      <c r="AB98" s="79">
        <f>IF($Y$95&gt;1,$F$94*$S$14+$F$94*$S$14/($X$99-$X$98)*($X$98*EXP(-Z98/$X$98)-$X$99*EXP(-Z98/$X$99)),IF($Y$95=1,$F$94*$S$14*(1-EXP(-Z98/$X$101)*(1+Z98/$X$101)),$F$94*$S$14*(1-EXP(-$Y$95*$F$95*Z98)/SQRT(1-$Y$95^2)*SIN($X$102*Z98+$X$103))))</f>
        <v>0.12242151477522167</v>
      </c>
    </row>
    <row r="99" spans="5:28" ht="15.75" thickBot="1" x14ac:dyDescent="0.3">
      <c r="E99" s="27" t="s">
        <v>29</v>
      </c>
      <c r="F99" s="40">
        <f>IF(G95&gt;=1,-1/F97,"RAS")</f>
        <v>9.8989794855663131</v>
      </c>
      <c r="G99" s="22">
        <v>4</v>
      </c>
      <c r="H99" s="26">
        <f t="shared" ref="H99:H104" si="12">H98+($F$23-$F$14)/($E$23-$E$14)</f>
        <v>0.16666666666666666</v>
      </c>
      <c r="I99" s="22">
        <f t="shared" si="10"/>
        <v>10</v>
      </c>
      <c r="J99" s="79">
        <f>IF($G$95&gt;1,$F$94*$S$14+$F$94*$S$14/($F$99-$F$98)*($F$98*EXP(-H99/$F$98)-$F$99*EXP(-H99/$F$99)),IF($G$95=1,$F$94*$S$14*(1-EXP(-H99/$F$101)*(1+H99/$F$101)),$F$94*$S$14*(1-EXP(-$G$95*$F$95*H99)/SQRT(1-$G$95^2)*SIN($F$102*H99+$F$103))))</f>
        <v>0.17076048544818789</v>
      </c>
      <c r="K99" s="99" t="s">
        <v>29</v>
      </c>
      <c r="L99" s="40">
        <f>IF(M95&gt;=1,-1/L97,"RAS")</f>
        <v>1</v>
      </c>
      <c r="M99" s="22">
        <v>4</v>
      </c>
      <c r="N99" s="26">
        <f t="shared" ref="N99:N104" si="13">N98+($F$23-$F$14)/($E$23-$E$14)</f>
        <v>0.16666666666666666</v>
      </c>
      <c r="O99" s="22">
        <f t="shared" si="10"/>
        <v>10</v>
      </c>
      <c r="P99" s="79">
        <f>IF($M$95&gt;1,$F$94*$S$14+$F$94*$S$14/($L$99-$L$98)*($L$98*EXP(-N99/$L$98)-$L$99*EXP(-N99/$L$99)),IF($M$95=1,$F$94*$S$14*(1-EXP(-N99/$L$101)*(1+N99/$L$101)),$F$94*$S$14*(1-EXP(-$M$95*$F$95*N99)/SQRT(1-$M$95^2)*SIN($L$102*N99+$L$103))))</f>
        <v>0.24875975255233662</v>
      </c>
      <c r="Q99" s="99" t="s">
        <v>29</v>
      </c>
      <c r="R99" s="40" t="str">
        <f>IF(S95&gt;=1,-1/R97,"RAS")</f>
        <v>RAS</v>
      </c>
      <c r="S99" s="22">
        <v>4</v>
      </c>
      <c r="T99" s="26">
        <f t="shared" ref="T99:T104" si="14">T98+($F$23-$F$14)/($E$23-$E$14)</f>
        <v>0.16666666666666666</v>
      </c>
      <c r="U99" s="22">
        <f t="shared" si="10"/>
        <v>10</v>
      </c>
      <c r="V99" s="79">
        <f>IF($S$95&gt;1,$F$94*$S$14+$F$94*$S$14/($R$99-$R$98)*($R$98*EXP(-T99/$R$98)-$R$99*EXP(-T99/$R$99)),IF($S$95=1,$F$94*$S$14*(1-EXP(-T99/$R$101)*(1+T99/$R$101)),$F$94*$S$14*(1-EXP(-$S$95*$F$95*T99)/SQRT(1-$S$95^2)*SIN($R$102*T99+$R$103))))</f>
        <v>0.2567907250368795</v>
      </c>
      <c r="W99" s="99" t="s">
        <v>29</v>
      </c>
      <c r="X99" s="40" t="str">
        <f>IF(Y95&gt;=1,-1/X97,"RAS")</f>
        <v>RAS</v>
      </c>
      <c r="Y99" s="22">
        <v>4</v>
      </c>
      <c r="Z99" s="26">
        <f t="shared" ref="Z99:Z104" si="15">Z98+($F$23-$F$14)/($E$23-$E$14)</f>
        <v>0.16666666666666666</v>
      </c>
      <c r="AA99" s="22">
        <f t="shared" si="11"/>
        <v>10</v>
      </c>
      <c r="AB99" s="79">
        <f>IF($Y$95&gt;1,$F$94*$S$14+$F$94*$S$14/($X$99-$X$98)*($X$98*EXP(-Z99/$X$98)-$X$99*EXP(-Z99/$X$99)),IF($Y$95=1,$F$94*$S$14*(1-EXP(-Z99/$X$101)*(1+Z99/$X$101)),$F$94*$S$14*(1-EXP(-$Y$95*$F$95*Z99)/SQRT(1-$Y$95^2)*SIN($X$102*Z99+$X$103))))</f>
        <v>0.27408299259733981</v>
      </c>
    </row>
    <row r="100" spans="5:28" x14ac:dyDescent="0.25">
      <c r="E100" s="35" t="s">
        <v>32</v>
      </c>
      <c r="F100" s="37">
        <f>-G95*$F$95</f>
        <v>-5</v>
      </c>
      <c r="G100" s="22">
        <v>5</v>
      </c>
      <c r="H100" s="26">
        <f t="shared" si="12"/>
        <v>0.22222222222222221</v>
      </c>
      <c r="I100" s="22">
        <f t="shared" si="10"/>
        <v>10</v>
      </c>
      <c r="J100" s="79">
        <f>IF($G$95&gt;1,$F$94*$S$14+$F$94*$S$14/($F$99-$F$98)*($F$98*EXP(-H100/$F$98)-$F$99*EXP(-H100/$F$99)),IF($G$95=1,$F$94*$S$14*(1-EXP(-H100/$F$101)*(1+H100/$F$101)),$F$94*$S$14*(1-EXP(-$G$95*$F$95*H100)/SQRT(1-$G$95^2)*SIN($F$102*H100+$F$103))))</f>
        <v>0.26520189785161463</v>
      </c>
      <c r="K100" s="98" t="s">
        <v>32</v>
      </c>
      <c r="L100" s="37">
        <f>-M95*$F$95</f>
        <v>-1</v>
      </c>
      <c r="M100" s="22">
        <v>5</v>
      </c>
      <c r="N100" s="26">
        <f t="shared" si="13"/>
        <v>0.22222222222222221</v>
      </c>
      <c r="O100" s="22">
        <f t="shared" si="10"/>
        <v>10</v>
      </c>
      <c r="P100" s="79">
        <f>IF($M$95&gt;1,$F$94*$S$14+$F$94*$S$14/($L$99-$L$98)*($L$98*EXP(-N100/$L$98)-$L$99*EXP(-N100/$L$99)),IF($M$95=1,$F$94*$S$14*(1-EXP(-N100/$L$101)*(1+N100/$L$101)),$F$94*$S$14*(1-EXP(-$M$95*$F$95*N100)/SQRT(1-$M$95^2)*SIN($L$102*N100+$L$103))))</f>
        <v>0.42641903981135654</v>
      </c>
      <c r="Q100" s="98" t="s">
        <v>32</v>
      </c>
      <c r="R100" s="37">
        <f>-S95*$F$95</f>
        <v>-0.7</v>
      </c>
      <c r="S100" s="22">
        <v>5</v>
      </c>
      <c r="T100" s="26">
        <f t="shared" si="14"/>
        <v>0.22222222222222221</v>
      </c>
      <c r="U100" s="22">
        <f t="shared" si="10"/>
        <v>10</v>
      </c>
      <c r="V100" s="79">
        <f>IF($S$95&gt;1,$F$94*$S$14+$F$94*$S$14/($R$99-$R$98)*($R$98*EXP(-T100/$R$98)-$R$99*EXP(-T100/$R$99)),IF($S$95=1,$F$94*$S$14*(1-EXP(-T100/$R$101)*(1+T100/$R$101)),$F$94*$S$14*(1-EXP(-$S$95*$F$95*T100)/SQRT(1-$S$95^2)*SIN($R$102*T100+$R$103))))</f>
        <v>0.44456810708652261</v>
      </c>
      <c r="W100" s="98" t="s">
        <v>32</v>
      </c>
      <c r="X100" s="37">
        <f>-Y95*$F$95</f>
        <v>-0.1</v>
      </c>
      <c r="Y100" s="22">
        <v>5</v>
      </c>
      <c r="Z100" s="26">
        <f t="shared" si="15"/>
        <v>0.22222222222222221</v>
      </c>
      <c r="AA100" s="22">
        <f t="shared" si="11"/>
        <v>10</v>
      </c>
      <c r="AB100" s="79">
        <f>IF($Y$95&gt;1,$F$94*$S$14+$F$94*$S$14/($X$99-$X$98)*($X$98*EXP(-Z100/$X$98)-$X$99*EXP(-Z100/$X$99)),IF($Y$95=1,$F$94*$S$14*(1-EXP(-Z100/$X$101)*(1+Z100/$X$101)),$F$94*$S$14*(1-EXP(-$Y$95*$F$95*Z100)/SQRT(1-$Y$95^2)*SIN($X$102*Z100+$X$103))))</f>
        <v>0.48459857263357664</v>
      </c>
    </row>
    <row r="101" spans="5:28" ht="15.75" thickBot="1" x14ac:dyDescent="0.3">
      <c r="E101" s="27" t="s">
        <v>1</v>
      </c>
      <c r="F101" s="40">
        <f>-1/F100</f>
        <v>0.2</v>
      </c>
      <c r="G101" s="22">
        <v>6</v>
      </c>
      <c r="H101" s="26">
        <f t="shared" si="12"/>
        <v>0.27777777777777779</v>
      </c>
      <c r="I101" s="22">
        <f t="shared" si="10"/>
        <v>10</v>
      </c>
      <c r="J101" s="79">
        <f>IF($G$95&gt;1,$F$94*$S$14+$F$94*$S$14/($F$99-$F$98)*($F$98*EXP(-H101/$F$98)-$F$99*EXP(-H101/$F$99)),IF($G$95=1,$F$94*$S$14*(1-EXP(-H101/$F$101)*(1+H101/$F$101)),$F$94*$S$14*(1-EXP(-$G$95*$F$95*H101)/SQRT(1-$G$95^2)*SIN($F$102*H101+$F$103))))</f>
        <v>0.36610874739209009</v>
      </c>
      <c r="K101" s="99" t="s">
        <v>1</v>
      </c>
      <c r="L101" s="40">
        <f>-1/L100</f>
        <v>1</v>
      </c>
      <c r="M101" s="22">
        <v>6</v>
      </c>
      <c r="N101" s="26">
        <f t="shared" si="13"/>
        <v>0.27777777777777779</v>
      </c>
      <c r="O101" s="22">
        <f t="shared" si="10"/>
        <v>10</v>
      </c>
      <c r="P101" s="79">
        <f>IF($M$95&gt;1,$F$94*$S$14+$F$94*$S$14/($L$99-$L$98)*($L$98*EXP(-N101/$L$98)-$L$99*EXP(-N101/$L$99)),IF($M$95=1,$F$94*$S$14*(1-EXP(-N101/$L$101)*(1+N101/$L$101)),$F$94*$S$14*(1-EXP(-$M$95*$F$95*N101)/SQRT(1-$M$95^2)*SIN($L$102*N101+$L$103))))</f>
        <v>0.64255782985530363</v>
      </c>
      <c r="Q101" s="99" t="s">
        <v>1</v>
      </c>
      <c r="R101" s="40">
        <f>-1/R100</f>
        <v>1.4285714285714286</v>
      </c>
      <c r="S101" s="22">
        <v>6</v>
      </c>
      <c r="T101" s="26">
        <f t="shared" si="14"/>
        <v>0.27777777777777779</v>
      </c>
      <c r="U101" s="22">
        <f t="shared" si="10"/>
        <v>10</v>
      </c>
      <c r="V101" s="79">
        <f>IF($S$95&gt;1,$F$94*$S$14+$F$94*$S$14/($R$99-$R$98)*($R$98*EXP(-T101/$R$98)-$R$99*EXP(-T101/$R$99)),IF($S$95=1,$F$94*$S$14*(1-EXP(-T101/$R$101)*(1+T101/$R$101)),$F$94*$S$14*(1-EXP(-$S$95*$F$95*T101)/SQRT(1-$S$95^2)*SIN($R$102*T101+$R$103))))</f>
        <v>0.67634794563350198</v>
      </c>
      <c r="W101" s="99" t="s">
        <v>1</v>
      </c>
      <c r="X101" s="40">
        <f>-1/X100</f>
        <v>10</v>
      </c>
      <c r="Y101" s="22">
        <v>6</v>
      </c>
      <c r="Z101" s="26">
        <f t="shared" si="15"/>
        <v>0.27777777777777779</v>
      </c>
      <c r="AA101" s="22">
        <f t="shared" si="11"/>
        <v>10</v>
      </c>
      <c r="AB101" s="79">
        <f>IF($Y$95&gt;1,$F$94*$S$14+$F$94*$S$14/($X$99-$X$98)*($X$98*EXP(-Z101/$X$98)-$X$99*EXP(-Z101/$X$99)),IF($Y$95=1,$F$94*$S$14*(1-EXP(-Z101/$X$101)*(1+Z101/$X$101)),$F$94*$S$14*(1-EXP(-$Y$95*$F$95*Z101)/SQRT(1-$Y$95^2)*SIN($X$102*Z101+$X$103))))</f>
        <v>0.75267196302459372</v>
      </c>
    </row>
    <row r="102" spans="5:28" x14ac:dyDescent="0.25">
      <c r="E102" s="35" t="s">
        <v>33</v>
      </c>
      <c r="F102" s="37" t="str">
        <f>IF(G95&lt;1,$F$95*SQRT(1-G95^2),"RAS")</f>
        <v>RAS</v>
      </c>
      <c r="G102" s="22">
        <v>7</v>
      </c>
      <c r="H102" s="26">
        <f t="shared" si="12"/>
        <v>0.33333333333333337</v>
      </c>
      <c r="I102" s="22">
        <f t="shared" si="10"/>
        <v>10</v>
      </c>
      <c r="J102" s="79">
        <f>IF($G$95&gt;1,$F$94*$S$14+$F$94*$S$14/($F$99-$F$98)*($F$98*EXP(-H102/$F$98)-$F$99*EXP(-H102/$F$99)),IF($G$95=1,$F$94*$S$14*(1-EXP(-H102/$F$101)*(1+H102/$F$101)),$F$94*$S$14*(1-EXP(-$G$95*$F$95*H102)/SQRT(1-$G$95^2)*SIN($F$102*H102+$F$103))))</f>
        <v>0.47048627363701101</v>
      </c>
      <c r="K102" s="98" t="s">
        <v>33</v>
      </c>
      <c r="L102" s="37" t="str">
        <f>IF(M95&lt;1,$F$95*SQRT(1-M95^2),"RAS")</f>
        <v>RAS</v>
      </c>
      <c r="M102" s="22">
        <v>7</v>
      </c>
      <c r="N102" s="26">
        <f t="shared" si="13"/>
        <v>0.33333333333333337</v>
      </c>
      <c r="O102" s="22">
        <f t="shared" si="10"/>
        <v>10</v>
      </c>
      <c r="P102" s="79">
        <f>IF($M$95&gt;1,$F$94*$S$14+$F$94*$S$14/($L$99-$L$98)*($L$98*EXP(-N102/$L$98)-$L$99*EXP(-N102/$L$99)),IF($M$95=1,$F$94*$S$14*(1-EXP(-N102/$L$101)*(1+N102/$L$101)),$F$94*$S$14*(1-EXP(-$M$95*$F$95*N102)/SQRT(1-$M$95^2)*SIN($L$102*N102+$L$103))))</f>
        <v>0.89249838469894982</v>
      </c>
      <c r="Q102" s="98" t="s">
        <v>33</v>
      </c>
      <c r="R102" s="37">
        <f>IF(S95&lt;1,$F$95*SQRT(1-S95^2),"RAS")</f>
        <v>0.71414284285428498</v>
      </c>
      <c r="S102" s="22">
        <v>7</v>
      </c>
      <c r="T102" s="26">
        <f t="shared" si="14"/>
        <v>0.33333333333333337</v>
      </c>
      <c r="U102" s="22">
        <f t="shared" si="10"/>
        <v>10</v>
      </c>
      <c r="V102" s="79">
        <f>IF($S$95&gt;1,$F$94*$S$14+$F$94*$S$14/($R$99-$R$98)*($R$98*EXP(-T102/$R$98)-$R$99*EXP(-T102/$R$99)),IF($S$95=1,$F$94*$S$14*(1-EXP(-T102/$R$101)*(1+T102/$R$101)),$F$94*$S$14*(1-EXP(-$S$95*$F$95*T102)/SQRT(1-$S$95^2)*SIN($R$102*T102+$R$103))))</f>
        <v>0.94814945633131087</v>
      </c>
      <c r="W102" s="98" t="s">
        <v>33</v>
      </c>
      <c r="X102" s="37">
        <f>IF(Y95&lt;1,$F$95*SQRT(1-Y95^2),"RAS")</f>
        <v>0.99498743710661997</v>
      </c>
      <c r="Y102" s="22">
        <v>7</v>
      </c>
      <c r="Z102" s="26">
        <f t="shared" si="15"/>
        <v>0.33333333333333337</v>
      </c>
      <c r="AA102" s="22">
        <f t="shared" si="11"/>
        <v>10</v>
      </c>
      <c r="AB102" s="79">
        <f>IF($Y$95&gt;1,$F$94*$S$14+$F$94*$S$14/($X$99-$X$98)*($X$98*EXP(-Z102/$X$98)-$X$99*EXP(-Z102/$X$99)),IF($Y$95=1,$F$94*$S$14*(1-EXP(-Z102/$X$101)*(1+Z102/$X$101)),$F$94*$S$14*(1-EXP(-$Y$95*$F$95*Z102)/SQRT(1-$Y$95^2)*SIN($X$102*Z102+$X$103))))</f>
        <v>1.0768445765879542</v>
      </c>
    </row>
    <row r="103" spans="5:28" ht="15.75" thickBot="1" x14ac:dyDescent="0.3">
      <c r="E103" s="47" t="s">
        <v>34</v>
      </c>
      <c r="F103" s="40" t="str">
        <f>IF(G95&lt;1,ATAN(SQRT(1-G95^2)/G95),"RAS")</f>
        <v>RAS</v>
      </c>
      <c r="G103" s="22">
        <v>8</v>
      </c>
      <c r="H103" s="26">
        <f t="shared" si="12"/>
        <v>0.38888888888888895</v>
      </c>
      <c r="I103" s="22">
        <f t="shared" si="10"/>
        <v>10</v>
      </c>
      <c r="J103" s="79">
        <f>IF($G$95&gt;1,$F$94*$S$14+$F$94*$S$14/($F$99-$F$98)*($F$98*EXP(-H103/$F$98)-$F$99*EXP(-H103/$F$99)),IF($G$95=1,$F$94*$S$14*(1-EXP(-H103/$F$101)*(1+H103/$F$101)),$F$94*$S$14*(1-EXP(-$G$95*$F$95*H103)/SQRT(1-$G$95^2)*SIN($F$102*H103+$F$103))))</f>
        <v>0.57660800595742145</v>
      </c>
      <c r="K103" s="100" t="s">
        <v>34</v>
      </c>
      <c r="L103" s="40" t="str">
        <f>IF(M95&lt;1,ATAN(SQRT(1-M95^2)/M95),"RAS")</f>
        <v>RAS</v>
      </c>
      <c r="M103" s="22">
        <v>8</v>
      </c>
      <c r="N103" s="26">
        <f t="shared" si="13"/>
        <v>0.38888888888888895</v>
      </c>
      <c r="O103" s="22">
        <f t="shared" si="10"/>
        <v>10</v>
      </c>
      <c r="P103" s="79">
        <f>IF($M$95&gt;1,$F$94*$S$14+$F$94*$S$14/($L$99-$L$98)*($L$98*EXP(-N103/$L$98)-$L$99*EXP(-N103/$L$99)),IF($M$95=1,$F$94*$S$14*(1-EXP(-N103/$L$101)*(1+N103/$L$101)),$F$94*$S$14*(1-EXP(-$M$95*$F$95*N103)/SQRT(1-$M$95^2)*SIN($L$102*N103+$L$103))))</f>
        <v>1.1719561665152711</v>
      </c>
      <c r="Q103" s="100" t="s">
        <v>34</v>
      </c>
      <c r="R103" s="40">
        <f>IF(S95&lt;1,ATAN(SQRT(1-S95^2)/S95),"RAS")</f>
        <v>0.79539883018414348</v>
      </c>
      <c r="S103" s="22">
        <v>8</v>
      </c>
      <c r="T103" s="26">
        <f t="shared" si="14"/>
        <v>0.38888888888888895</v>
      </c>
      <c r="U103" s="22">
        <f t="shared" si="10"/>
        <v>10</v>
      </c>
      <c r="V103" s="79">
        <f>IF($S$95&gt;1,$F$94*$S$14+$F$94*$S$14/($R$99-$R$98)*($R$98*EXP(-T103/$R$98)-$R$99*EXP(-T103/$R$99)),IF($S$95=1,$F$94*$S$14*(1-EXP(-T103/$R$101)*(1+T103/$R$101)),$F$94*$S$14*(1-EXP(-$S$95*$F$95*T103)/SQRT(1-$S$95^2)*SIN($R$102*T103+$R$103))))</f>
        <v>1.2561709253613262</v>
      </c>
      <c r="W103" s="100" t="s">
        <v>34</v>
      </c>
      <c r="X103" s="40">
        <f>IF(Y95&lt;1,ATAN(SQRT(1-Y95^2)/Y95),"RAS")</f>
        <v>1.4706289056333368</v>
      </c>
      <c r="Y103" s="22">
        <v>8</v>
      </c>
      <c r="Z103" s="26">
        <f t="shared" si="15"/>
        <v>0.38888888888888895</v>
      </c>
      <c r="AA103" s="22">
        <f t="shared" si="11"/>
        <v>10</v>
      </c>
      <c r="AB103" s="79">
        <f>IF($Y$95&gt;1,$F$94*$S$14+$F$94*$S$14/($X$99-$X$98)*($X$98*EXP(-Z103/$X$98)-$X$99*EXP(-Z103/$X$99)),IF($Y$95=1,$F$94*$S$14*(1-EXP(-Z103/$X$101)*(1+Z103/$X$101)),$F$94*$S$14*(1-EXP(-$Y$95*$F$95*Z103)/SQRT(1-$Y$95^2)*SIN($X$102*Z103+$X$103))))</f>
        <v>1.4555017998615027</v>
      </c>
    </row>
    <row r="104" spans="5:28" x14ac:dyDescent="0.25">
      <c r="E104" s="118"/>
      <c r="F104" s="119"/>
      <c r="G104" s="22">
        <v>9</v>
      </c>
      <c r="H104" s="26">
        <f t="shared" si="12"/>
        <v>0.44444444444444453</v>
      </c>
      <c r="I104" s="22">
        <f t="shared" si="10"/>
        <v>10</v>
      </c>
      <c r="J104" s="79">
        <f>IF($G$95&gt;1,$F$94*$S$14+$F$94*$S$14/($F$99-$F$98)*($F$98*EXP(-H104/$F$98)-$F$99*EXP(-H104/$F$99)),IF($G$95=1,$F$94*$S$14*(1-EXP(-H104/$F$101)*(1+H104/$F$101)),$F$94*$S$14*(1-EXP(-$G$95*$F$95*H104)/SQRT(1-$G$95^2)*SIN($F$102*H104+$F$103))))</f>
        <v>0.68347924663724058</v>
      </c>
      <c r="K104" s="49"/>
      <c r="L104" s="96"/>
      <c r="M104" s="22">
        <v>9</v>
      </c>
      <c r="N104" s="26">
        <f t="shared" si="13"/>
        <v>0.44444444444444453</v>
      </c>
      <c r="O104" s="22">
        <f t="shared" si="10"/>
        <v>10</v>
      </c>
      <c r="P104" s="79">
        <f>IF($M$95&gt;1,$F$94*$S$14+$F$94*$S$14/($L$99-$L$98)*($L$98*EXP(-N104/$L$98)-$L$99*EXP(-N104/$L$99)),IF($M$95=1,$F$94*$S$14*(1-EXP(-N104/$L$101)*(1+N104/$L$101)),$F$94*$S$14*(1-EXP(-$M$95*$F$95*N104)/SQRT(1-$M$95^2)*SIN($L$102*N104+$L$103))))</f>
        <v>1.4770110009124227</v>
      </c>
      <c r="Q104" s="49"/>
      <c r="R104" s="96"/>
      <c r="S104" s="22">
        <v>9</v>
      </c>
      <c r="T104" s="26">
        <f t="shared" si="14"/>
        <v>0.44444444444444453</v>
      </c>
      <c r="U104" s="22">
        <f t="shared" si="10"/>
        <v>10</v>
      </c>
      <c r="V104" s="79">
        <f>IF($S$95&gt;1,$F$94*$S$14+$F$94*$S$14/($R$99-$R$98)*($R$98*EXP(-T104/$R$98)-$R$99*EXP(-T104/$R$99)),IF($S$95=1,$F$94*$S$14*(1-EXP(-T104/$R$101)*(1+T104/$R$101)),$F$94*$S$14*(1-EXP(-$S$95*$F$95*T104)/SQRT(1-$S$95^2)*SIN($R$102*T104+$R$103))))</f>
        <v>1.5967875956601651</v>
      </c>
      <c r="W104" s="49"/>
      <c r="X104" s="96"/>
      <c r="Y104" s="22">
        <v>9</v>
      </c>
      <c r="Z104" s="26">
        <f t="shared" si="15"/>
        <v>0.44444444444444453</v>
      </c>
      <c r="AA104" s="22">
        <f t="shared" si="11"/>
        <v>10</v>
      </c>
      <c r="AB104" s="79">
        <f>IF($Y$95&gt;1,$F$94*$S$14+$F$94*$S$14/($X$99-$X$98)*($X$98*EXP(-Z104/$X$98)-$X$99*EXP(-Z104/$X$99)),IF($Y$95=1,$F$94*$S$14*(1-EXP(-Z104/$X$101)*(1+Z104/$X$101)),$F$94*$S$14*(1-EXP(-$Y$95*$F$95*Z104)/SQRT(1-$Y$95^2)*SIN($X$102*Z104+$X$103))))</f>
        <v>1.8868796716502501</v>
      </c>
    </row>
    <row r="105" spans="5:28" x14ac:dyDescent="0.25">
      <c r="E105" s="120"/>
      <c r="F105" s="121"/>
      <c r="G105" s="22">
        <v>10</v>
      </c>
      <c r="H105" s="124">
        <f>$N$15</f>
        <v>0.5</v>
      </c>
      <c r="I105" s="22">
        <f t="shared" si="10"/>
        <v>10</v>
      </c>
      <c r="J105" s="79">
        <f>IF($G$95&gt;1,$F$94*$S$14+$F$94*$S$14/($F$99-$F$98)*($F$98*EXP(-H105/$F$98)-$F$99*EXP(-H105/$F$99)),IF($G$95=1,$F$94*$S$14*(1-EXP(-H105/$F$101)*(1+H105/$F$101)),$F$94*$S$14*(1-EXP(-$G$95*$F$95*H105)/SQRT(1-$G$95^2)*SIN($F$102*H105+$F$103))))</f>
        <v>0.79052751005017186</v>
      </c>
      <c r="K105" s="49"/>
      <c r="L105" s="96"/>
      <c r="M105" s="22">
        <v>10</v>
      </c>
      <c r="N105" s="124">
        <f>$N$15</f>
        <v>0.5</v>
      </c>
      <c r="O105" s="22">
        <f t="shared" si="10"/>
        <v>10</v>
      </c>
      <c r="P105" s="79">
        <f>IF($M$95&gt;1,$F$94*$S$14+$F$94*$S$14/($L$99-$L$98)*($L$98*EXP(-N105/$L$98)-$L$99*EXP(-N105/$L$99)),IF($M$95=1,$F$94*$S$14*(1-EXP(-N105/$L$101)*(1+N105/$L$101)),$F$94*$S$14*(1-EXP(-$M$95*$F$95*N105)/SQRT(1-$M$95^2)*SIN($L$102*N105+$L$103))))</f>
        <v>1.8040802086209973</v>
      </c>
      <c r="Q105" s="49"/>
      <c r="R105" s="96"/>
      <c r="S105" s="22">
        <v>10</v>
      </c>
      <c r="T105" s="124">
        <f>$N$15</f>
        <v>0.5</v>
      </c>
      <c r="U105" s="22">
        <f t="shared" si="10"/>
        <v>10</v>
      </c>
      <c r="V105" s="79">
        <f>IF($S$95&gt;1,$F$94*$S$14+$F$94*$S$14/($R$99-$R$98)*($R$98*EXP(-T105/$R$98)-$R$99*EXP(-T105/$R$99)),IF($S$95=1,$F$94*$S$14*(1-EXP(-T105/$R$101)*(1+T105/$R$101)),$F$94*$S$14*(1-EXP(-$S$95*$F$95*T105)/SQRT(1-$S$95^2)*SIN($R$102*T105+$R$103))))</f>
        <v>1.9665491859924589</v>
      </c>
      <c r="W105" s="49"/>
      <c r="X105" s="96"/>
      <c r="Y105" s="22">
        <v>10</v>
      </c>
      <c r="Z105" s="124">
        <f>$N$15</f>
        <v>0.5</v>
      </c>
      <c r="AA105" s="22">
        <f t="shared" si="11"/>
        <v>10</v>
      </c>
      <c r="AB105" s="79">
        <f>IF($Y$95&gt;1,$F$94*$S$14+$F$94*$S$14/($X$99-$X$98)*($X$98*EXP(-Z105/$X$98)-$X$99*EXP(-Z105/$X$99)),IF($Y$95=1,$F$94*$S$14*(1-EXP(-Z105/$X$101)*(1+Z105/$X$101)),$F$94*$S$14*(1-EXP(-$Y$95*$F$95*Z105)/SQRT(1-$Y$95^2)*SIN($X$102*Z105+$X$103))))</f>
        <v>2.3690719460584009</v>
      </c>
    </row>
    <row r="106" spans="5:28" x14ac:dyDescent="0.25">
      <c r="E106" s="120"/>
      <c r="F106" s="121"/>
      <c r="G106" s="22">
        <v>11</v>
      </c>
      <c r="H106" s="26">
        <f>H105+($F$83-$F$23)/($E$83-$E$23)</f>
        <v>0.9916666666666667</v>
      </c>
      <c r="I106" s="22">
        <f t="shared" si="10"/>
        <v>10</v>
      </c>
      <c r="J106" s="79">
        <f>IF($G$95&gt;1,$F$94*$S$14+$F$94*$S$14/($F$99-$F$98)*($F$98*EXP(-H106/$F$98)-$F$99*EXP(-H106/$F$99)),IF($G$95=1,$F$94*$S$14*(1-EXP(-H106/$F$101)*(1+H106/$F$101)),$F$94*$S$14*(1-EXP(-$G$95*$F$95*H106)/SQRT(1-$G$95^2)*SIN($F$102*H106+$F$103))))</f>
        <v>1.719945356391559</v>
      </c>
      <c r="K106" s="49"/>
      <c r="L106" s="96"/>
      <c r="M106" s="22">
        <v>11</v>
      </c>
      <c r="N106" s="26">
        <f>N105+($F$83-$F$23)/($E$83-$E$23)</f>
        <v>0.9916666666666667</v>
      </c>
      <c r="O106" s="22">
        <f t="shared" si="10"/>
        <v>10</v>
      </c>
      <c r="P106" s="79">
        <f>IF($M$95&gt;1,$F$94*$S$14+$F$94*$S$14/($L$99-$L$98)*($L$98*EXP(-N106/$L$98)-$L$99*EXP(-N106/$L$99)),IF($M$95=1,$F$94*$S$14*(1-EXP(-N106/$L$101)*(1+N106/$L$101)),$F$94*$S$14*(1-EXP(-$M$95*$F$95*N106)/SQRT(1-$M$95^2)*SIN($L$102*N106+$L$103))))</f>
        <v>5.2235098255553059</v>
      </c>
      <c r="Q106" s="49"/>
      <c r="R106" s="96"/>
      <c r="S106" s="22">
        <v>11</v>
      </c>
      <c r="T106" s="26">
        <f>T105+($F$83-$F$23)/($E$83-$E$23)</f>
        <v>0.9916666666666667</v>
      </c>
      <c r="U106" s="22">
        <f t="shared" si="10"/>
        <v>10</v>
      </c>
      <c r="V106" s="79">
        <f>IF($S$95&gt;1,$F$94*$S$14+$F$94*$S$14/($R$99-$R$98)*($R$98*EXP(-T106/$R$98)-$R$99*EXP(-T106/$R$99)),IF($S$95=1,$F$94*$S$14*(1-EXP(-T106/$R$101)*(1+T106/$R$101)),$F$94*$S$14*(1-EXP(-$S$95*$F$95*T106)/SQRT(1-$S$95^2)*SIN($R$102*T106+$R$103))))</f>
        <v>6.0430461388528407</v>
      </c>
      <c r="W106" s="49"/>
      <c r="X106" s="96"/>
      <c r="Y106" s="22">
        <v>11</v>
      </c>
      <c r="Z106" s="26">
        <f>Z105+($F$83-$F$23)/($E$83-$E$23)</f>
        <v>0.9916666666666667</v>
      </c>
      <c r="AA106" s="22">
        <f t="shared" si="11"/>
        <v>10</v>
      </c>
      <c r="AB106" s="79">
        <f>IF($Y$95&gt;1,$F$94*$S$14+$F$94*$S$14/($X$99-$X$98)*($X$98*EXP(-Z106/$X$98)-$X$99*EXP(-Z106/$X$99)),IF($Y$95=1,$F$94*$S$14*(1-EXP(-Z106/$X$101)*(1+Z106/$X$101)),$F$94*$S$14*(1-EXP(-$Y$95*$F$95*Z106)/SQRT(1-$Y$95^2)*SIN($X$102*Z106+$X$103))))</f>
        <v>8.4937267131540466</v>
      </c>
    </row>
    <row r="107" spans="5:28" x14ac:dyDescent="0.25">
      <c r="E107" s="120"/>
      <c r="F107" s="121"/>
      <c r="G107" s="22">
        <v>12</v>
      </c>
      <c r="H107" s="26">
        <f t="shared" ref="H107:H164" si="16">H106+($F$83-$F$23)/($E$83-$E$23)</f>
        <v>1.4833333333333334</v>
      </c>
      <c r="I107" s="22">
        <f t="shared" si="10"/>
        <v>10</v>
      </c>
      <c r="J107" s="79">
        <f>IF($G$95&gt;1,$F$94*$S$14+$F$94*$S$14/($F$99-$F$98)*($F$98*EXP(-H107/$F$98)-$F$99*EXP(-H107/$F$99)),IF($G$95=1,$F$94*$S$14*(1-EXP(-H107/$F$101)*(1+H107/$F$101)),$F$94*$S$14*(1-EXP(-$G$95*$F$95*H107)/SQRT(1-$G$95^2)*SIN($F$102*H107+$F$103))))</f>
        <v>2.6056968751283556</v>
      </c>
      <c r="K107" s="49"/>
      <c r="L107" s="96"/>
      <c r="M107" s="22">
        <v>12</v>
      </c>
      <c r="N107" s="26">
        <f t="shared" ref="N107:N164" si="17">N106+($F$83-$F$23)/($E$83-$E$23)</f>
        <v>1.4833333333333334</v>
      </c>
      <c r="O107" s="22">
        <f t="shared" si="10"/>
        <v>10</v>
      </c>
      <c r="P107" s="79">
        <f>IF($M$95&gt;1,$F$94*$S$14+$F$94*$S$14/($L$99-$L$98)*($L$98*EXP(-N107/$L$98)-$L$99*EXP(-N107/$L$99)),IF($M$95=1,$F$94*$S$14*(1-EXP(-N107/$L$101)*(1+N107/$L$101)),$F$94*$S$14*(1-EXP(-$M$95*$F$95*N107)/SQRT(1-$M$95^2)*SIN($L$102*N107+$L$103))))</f>
        <v>8.7316187528284921</v>
      </c>
      <c r="Q107" s="49"/>
      <c r="R107" s="96"/>
      <c r="S107" s="22">
        <v>12</v>
      </c>
      <c r="T107" s="26">
        <f t="shared" ref="T107:T164" si="18">T106+($F$83-$F$23)/($E$83-$E$23)</f>
        <v>1.4833333333333334</v>
      </c>
      <c r="U107" s="22">
        <f t="shared" si="10"/>
        <v>10</v>
      </c>
      <c r="V107" s="79">
        <f>IF($S$95&gt;1,$F$94*$S$14+$F$94*$S$14/($R$99-$R$98)*($R$98*EXP(-T107/$R$98)-$R$99*EXP(-T107/$R$99)),IF($S$95=1,$F$94*$S$14*(1-EXP(-T107/$R$101)*(1+T107/$R$101)),$F$94*$S$14*(1-EXP(-$S$95*$F$95*T107)/SQRT(1-$S$95^2)*SIN($R$102*T107+$R$103))))</f>
        <v>10.481720254496302</v>
      </c>
      <c r="W107" s="49"/>
      <c r="X107" s="96"/>
      <c r="Y107" s="22">
        <v>12</v>
      </c>
      <c r="Z107" s="26">
        <f t="shared" ref="Z107:Z164" si="19">Z106+($F$83-$F$23)/($E$83-$E$23)</f>
        <v>1.4833333333333334</v>
      </c>
      <c r="AA107" s="22">
        <f t="shared" si="11"/>
        <v>10</v>
      </c>
      <c r="AB107" s="79">
        <f>IF($Y$95&gt;1,$F$94*$S$14+$F$94*$S$14/($X$99-$X$98)*($X$98*EXP(-Z107/$X$98)-$X$99*EXP(-Z107/$X$99)),IF($Y$95=1,$F$94*$S$14*(1-EXP(-Z107/$X$101)*(1+Z107/$X$101)),$F$94*$S$14*(1-EXP(-$Y$95*$F$95*Z107)/SQRT(1-$Y$95^2)*SIN($X$102*Z107+$X$103))))</f>
        <v>16.640959049015194</v>
      </c>
    </row>
    <row r="108" spans="5:28" x14ac:dyDescent="0.25">
      <c r="E108" s="120"/>
      <c r="F108" s="121"/>
      <c r="G108" s="22">
        <v>13</v>
      </c>
      <c r="H108" s="26">
        <f t="shared" si="16"/>
        <v>1.9750000000000001</v>
      </c>
      <c r="I108" s="22">
        <f t="shared" si="10"/>
        <v>10</v>
      </c>
      <c r="J108" s="79">
        <f>IF($G$95&gt;1,$F$94*$S$14+$F$94*$S$14/($F$99-$F$98)*($F$98*EXP(-H108/$F$98)-$F$99*EXP(-H108/$F$99)),IF($G$95=1,$F$94*$S$14*(1-EXP(-H108/$F$101)*(1+H108/$F$101)),$F$94*$S$14*(1-EXP(-$G$95*$F$95*H108)/SQRT(1-$G$95^2)*SIN($F$102*H108+$F$103))))</f>
        <v>3.4485397371668469</v>
      </c>
      <c r="K108" s="49"/>
      <c r="L108" s="96"/>
      <c r="M108" s="22">
        <v>13</v>
      </c>
      <c r="N108" s="26">
        <f t="shared" si="17"/>
        <v>1.9750000000000001</v>
      </c>
      <c r="O108" s="22">
        <f t="shared" si="10"/>
        <v>10</v>
      </c>
      <c r="P108" s="79">
        <f>IF($M$95&gt;1,$F$94*$S$14+$F$94*$S$14/($L$99-$L$98)*($L$98*EXP(-N108/$L$98)-$L$99*EXP(-N108/$L$99)),IF($M$95=1,$F$94*$S$14*(1-EXP(-N108/$L$101)*(1+N108/$L$101)),$F$94*$S$14*(1-EXP(-$M$95*$F$95*N108)/SQRT(1-$M$95^2)*SIN($L$102*N108+$L$103))))</f>
        <v>11.743701921544163</v>
      </c>
      <c r="Q108" s="49"/>
      <c r="R108" s="96"/>
      <c r="S108" s="22">
        <v>13</v>
      </c>
      <c r="T108" s="26">
        <f t="shared" si="18"/>
        <v>1.9750000000000001</v>
      </c>
      <c r="U108" s="22">
        <f t="shared" si="10"/>
        <v>10</v>
      </c>
      <c r="V108" s="79">
        <f>IF($S$95&gt;1,$F$94*$S$14+$F$94*$S$14/($R$99-$R$98)*($R$98*EXP(-T108/$R$98)-$R$99*EXP(-T108/$R$99)),IF($S$95=1,$F$94*$S$14*(1-EXP(-T108/$R$101)*(1+T108/$R$101)),$F$94*$S$14*(1-EXP(-$S$95*$F$95*T108)/SQRT(1-$S$95^2)*SIN($R$102*T108+$R$103))))</f>
        <v>14.342086972958121</v>
      </c>
      <c r="W108" s="49"/>
      <c r="X108" s="96"/>
      <c r="Y108" s="22">
        <v>13</v>
      </c>
      <c r="Z108" s="26">
        <f t="shared" si="19"/>
        <v>1.9750000000000001</v>
      </c>
      <c r="AA108" s="22">
        <f t="shared" si="11"/>
        <v>10</v>
      </c>
      <c r="AB108" s="79">
        <f>IF($Y$95&gt;1,$F$94*$S$14+$F$94*$S$14/($X$99-$X$98)*($X$98*EXP(-Z108/$X$98)-$X$99*EXP(-Z108/$X$99)),IF($Y$95=1,$F$94*$S$14*(1-EXP(-Z108/$X$101)*(1+Z108/$X$101)),$F$94*$S$14*(1-EXP(-$Y$95*$F$95*Z108)/SQRT(1-$Y$95^2)*SIN($X$102*Z108+$X$103))))</f>
        <v>24.783080127384935</v>
      </c>
    </row>
    <row r="109" spans="5:28" x14ac:dyDescent="0.25">
      <c r="E109" s="120"/>
      <c r="F109" s="121"/>
      <c r="G109" s="22">
        <v>14</v>
      </c>
      <c r="H109" s="26">
        <f t="shared" si="16"/>
        <v>2.4666666666666668</v>
      </c>
      <c r="I109" s="22">
        <f t="shared" si="10"/>
        <v>10</v>
      </c>
      <c r="J109" s="79">
        <f>IF($G$95&gt;1,$F$94*$S$14+$F$94*$S$14/($F$99-$F$98)*($F$98*EXP(-H109/$F$98)-$F$99*EXP(-H109/$F$99)),IF($G$95=1,$F$94*$S$14*(1-EXP(-H109/$F$101)*(1+H109/$F$101)),$F$94*$S$14*(1-EXP(-$G$95*$F$95*H109)/SQRT(1-$G$95^2)*SIN($F$102*H109+$F$103))))</f>
        <v>4.2505426331780143</v>
      </c>
      <c r="K109" s="49"/>
      <c r="L109" s="96"/>
      <c r="M109" s="22">
        <v>14</v>
      </c>
      <c r="N109" s="26">
        <f t="shared" si="17"/>
        <v>2.4666666666666668</v>
      </c>
      <c r="O109" s="22">
        <f t="shared" si="10"/>
        <v>10</v>
      </c>
      <c r="P109" s="79">
        <f>IF($M$95&gt;1,$F$94*$S$14+$F$94*$S$14/($L$99-$L$98)*($L$98*EXP(-N109/$L$98)-$L$99*EXP(-N109/$L$99)),IF($M$95=1,$F$94*$S$14*(1-EXP(-N109/$L$101)*(1+N109/$L$101)),$F$94*$S$14*(1-EXP(-$M$95*$F$95*N109)/SQRT(1-$M$95^2)*SIN($L$102*N109+$L$103))))</f>
        <v>14.115868658078794</v>
      </c>
      <c r="Q109" s="49"/>
      <c r="R109" s="96"/>
      <c r="S109" s="22">
        <v>14</v>
      </c>
      <c r="T109" s="26">
        <f t="shared" si="18"/>
        <v>2.4666666666666668</v>
      </c>
      <c r="U109" s="22">
        <f t="shared" si="10"/>
        <v>10</v>
      </c>
      <c r="V109" s="79">
        <f>IF($S$95&gt;1,$F$94*$S$14+$F$94*$S$14/($R$99-$R$98)*($R$98*EXP(-T109/$R$98)-$R$99*EXP(-T109/$R$99)),IF($S$95=1,$F$94*$S$14*(1-EXP(-T109/$R$101)*(1+T109/$R$101)),$F$94*$S$14*(1-EXP(-$S$95*$F$95*T109)/SQRT(1-$S$95^2)*SIN($R$102*T109+$R$103))))</f>
        <v>17.250689159806903</v>
      </c>
      <c r="W109" s="49"/>
      <c r="X109" s="96"/>
      <c r="Y109" s="22">
        <v>14</v>
      </c>
      <c r="Z109" s="26">
        <f t="shared" si="19"/>
        <v>2.4666666666666668</v>
      </c>
      <c r="AA109" s="22">
        <f t="shared" si="11"/>
        <v>10</v>
      </c>
      <c r="AB109" s="79">
        <f>IF($Y$95&gt;1,$F$94*$S$14+$F$94*$S$14/($X$99-$X$98)*($X$98*EXP(-Z109/$X$98)-$X$99*EXP(-Z109/$X$99)),IF($Y$95=1,$F$94*$S$14*(1-EXP(-Z109/$X$101)*(1+Z109/$X$101)),$F$94*$S$14*(1-EXP(-$Y$95*$F$95*Z109)/SQRT(1-$Y$95^2)*SIN($X$102*Z109+$X$103))))</f>
        <v>31.083454053204029</v>
      </c>
    </row>
    <row r="110" spans="5:28" x14ac:dyDescent="0.25">
      <c r="E110" s="120"/>
      <c r="F110" s="121"/>
      <c r="G110" s="22">
        <v>15</v>
      </c>
      <c r="H110" s="26">
        <f t="shared" si="16"/>
        <v>2.9583333333333335</v>
      </c>
      <c r="I110" s="22">
        <f t="shared" si="10"/>
        <v>10</v>
      </c>
      <c r="J110" s="79">
        <f>IF($G$95&gt;1,$F$94*$S$14+$F$94*$S$14/($F$99-$F$98)*($F$98*EXP(-H110/$F$98)-$F$99*EXP(-H110/$F$99)),IF($G$95=1,$F$94*$S$14*(1-EXP(-H110/$F$101)*(1+H110/$F$101)),$F$94*$S$14*(1-EXP(-$G$95*$F$95*H110)/SQRT(1-$G$95^2)*SIN($F$102*H110+$F$103))))</f>
        <v>5.0136843879259612</v>
      </c>
      <c r="K110" s="49"/>
      <c r="L110" s="96"/>
      <c r="M110" s="22">
        <v>15</v>
      </c>
      <c r="N110" s="26">
        <f t="shared" si="17"/>
        <v>2.9583333333333335</v>
      </c>
      <c r="O110" s="22">
        <f t="shared" si="10"/>
        <v>10</v>
      </c>
      <c r="P110" s="79">
        <f>IF($M$95&gt;1,$F$94*$S$14+$F$94*$S$14/($L$99-$L$98)*($L$98*EXP(-N110/$L$98)-$L$99*EXP(-N110/$L$99)),IF($M$95=1,$F$94*$S$14*(1-EXP(-N110/$L$101)*(1+N110/$L$101)),$F$94*$S$14*(1-EXP(-$M$95*$F$95*N110)/SQRT(1-$M$95^2)*SIN($L$102*N110+$L$103))))</f>
        <v>15.890826138072573</v>
      </c>
      <c r="Q110" s="49"/>
      <c r="R110" s="96"/>
      <c r="S110" s="22">
        <v>15</v>
      </c>
      <c r="T110" s="26">
        <f t="shared" si="18"/>
        <v>2.9583333333333335</v>
      </c>
      <c r="U110" s="22">
        <f t="shared" si="10"/>
        <v>10</v>
      </c>
      <c r="V110" s="79">
        <f>IF($S$95&gt;1,$F$94*$S$14+$F$94*$S$14/($R$99-$R$98)*($R$98*EXP(-T110/$R$98)-$R$99*EXP(-T110/$R$99)),IF($S$95=1,$F$94*$S$14*(1-EXP(-T110/$R$101)*(1+T110/$R$101)),$F$94*$S$14*(1-EXP(-$S$95*$F$95*T110)/SQRT(1-$S$95^2)*SIN($R$102*T110+$R$103))))</f>
        <v>19.1829183668412</v>
      </c>
      <c r="W110" s="49"/>
      <c r="X110" s="96"/>
      <c r="Y110" s="22">
        <v>15</v>
      </c>
      <c r="Z110" s="26">
        <f t="shared" si="19"/>
        <v>2.9583333333333335</v>
      </c>
      <c r="AA110" s="22">
        <f t="shared" si="11"/>
        <v>10</v>
      </c>
      <c r="AB110" s="79">
        <f>IF($Y$95&gt;1,$F$94*$S$14+$F$94*$S$14/($X$99-$X$98)*($X$98*EXP(-Z110/$X$98)-$X$99*EXP(-Z110/$X$99)),IF($Y$95=1,$F$94*$S$14*(1-EXP(-Z110/$X$101)*(1+Z110/$X$101)),$F$94*$S$14*(1-EXP(-$Y$95*$F$95*Z110)/SQRT(1-$Y$95^2)*SIN($X$102*Z110+$X$103))))</f>
        <v>34.293007049289834</v>
      </c>
    </row>
    <row r="111" spans="5:28" x14ac:dyDescent="0.25">
      <c r="E111" s="120"/>
      <c r="F111" s="121"/>
      <c r="G111" s="22">
        <v>16</v>
      </c>
      <c r="H111" s="26">
        <f t="shared" si="16"/>
        <v>3.45</v>
      </c>
      <c r="I111" s="22">
        <f t="shared" si="10"/>
        <v>10</v>
      </c>
      <c r="J111" s="79">
        <f>IF($G$95&gt;1,$F$94*$S$14+$F$94*$S$14/($F$99-$F$98)*($F$98*EXP(-H111/$F$98)-$F$99*EXP(-H111/$F$99)),IF($G$95=1,$F$94*$S$14*(1-EXP(-H111/$F$101)*(1+H111/$F$101)),$F$94*$S$14*(1-EXP(-$G$95*$F$95*H111)/SQRT(1-$G$95^2)*SIN($F$102*H111+$F$103))))</f>
        <v>5.7398480218279992</v>
      </c>
      <c r="K111" s="49"/>
      <c r="L111" s="96"/>
      <c r="M111" s="22">
        <v>16</v>
      </c>
      <c r="N111" s="26">
        <f t="shared" si="17"/>
        <v>3.45</v>
      </c>
      <c r="O111" s="22">
        <f t="shared" si="10"/>
        <v>10</v>
      </c>
      <c r="P111" s="79">
        <f>IF($M$95&gt;1,$F$94*$S$14+$F$94*$S$14/($L$99-$L$98)*($L$98*EXP(-N111/$L$98)-$L$99*EXP(-N111/$L$99)),IF($M$95=1,$F$94*$S$14*(1-EXP(-N111/$L$101)*(1+N111/$L$101)),$F$94*$S$14*(1-EXP(-$M$95*$F$95*N111)/SQRT(1-$M$95^2)*SIN($L$102*N111+$L$103))))</f>
        <v>17.174638362351953</v>
      </c>
      <c r="Q111" s="49"/>
      <c r="R111" s="96"/>
      <c r="S111" s="22">
        <v>16</v>
      </c>
      <c r="T111" s="26">
        <f t="shared" si="18"/>
        <v>3.45</v>
      </c>
      <c r="U111" s="22">
        <f t="shared" si="10"/>
        <v>10</v>
      </c>
      <c r="V111" s="79">
        <f>IF($S$95&gt;1,$F$94*$S$14+$F$94*$S$14/($R$99-$R$98)*($R$98*EXP(-T111/$R$98)-$R$99*EXP(-T111/$R$99)),IF($S$95=1,$F$94*$S$14*(1-EXP(-T111/$R$101)*(1+T111/$R$101)),$F$94*$S$14*(1-EXP(-$S$95*$F$95*T111)/SQRT(1-$S$95^2)*SIN($R$102*T111+$R$103))))</f>
        <v>20.293647176359908</v>
      </c>
      <c r="W111" s="49"/>
      <c r="X111" s="96"/>
      <c r="Y111" s="22">
        <v>16</v>
      </c>
      <c r="Z111" s="26">
        <f t="shared" si="19"/>
        <v>3.45</v>
      </c>
      <c r="AA111" s="22">
        <f t="shared" si="11"/>
        <v>10</v>
      </c>
      <c r="AB111" s="79">
        <f>IF($Y$95&gt;1,$F$94*$S$14+$F$94*$S$14/($X$99-$X$98)*($X$98*EXP(-Z111/$X$98)-$X$99*EXP(-Z111/$X$99)),IF($Y$95=1,$F$94*$S$14*(1-EXP(-Z111/$X$101)*(1+Z111/$X$101)),$F$94*$S$14*(1-EXP(-$Y$95*$F$95*Z111)/SQRT(1-$Y$95^2)*SIN($X$102*Z111+$X$103))))</f>
        <v>33.977030060516626</v>
      </c>
    </row>
    <row r="112" spans="5:28" x14ac:dyDescent="0.25">
      <c r="E112" s="120"/>
      <c r="F112" s="121"/>
      <c r="G112" s="22">
        <v>17</v>
      </c>
      <c r="H112" s="26">
        <f t="shared" si="16"/>
        <v>3.9416666666666669</v>
      </c>
      <c r="I112" s="22">
        <f t="shared" si="10"/>
        <v>10</v>
      </c>
      <c r="J112" s="79">
        <f>IF($G$95&gt;1,$F$94*$S$14+$F$94*$S$14/($F$99-$F$98)*($F$98*EXP(-H112/$F$98)-$F$99*EXP(-H112/$F$99)),IF($G$95=1,$F$94*$S$14*(1-EXP(-H112/$F$101)*(1+H112/$F$101)),$F$94*$S$14*(1-EXP(-$G$95*$F$95*H112)/SQRT(1-$G$95^2)*SIN($F$102*H112+$F$103))))</f>
        <v>6.4308253139465741</v>
      </c>
      <c r="K112" s="49"/>
      <c r="L112" s="96"/>
      <c r="M112" s="22">
        <v>17</v>
      </c>
      <c r="N112" s="26">
        <f t="shared" si="17"/>
        <v>3.9416666666666669</v>
      </c>
      <c r="O112" s="22">
        <f t="shared" si="10"/>
        <v>10</v>
      </c>
      <c r="P112" s="79">
        <f>IF($M$95&gt;1,$F$94*$S$14+$F$94*$S$14/($L$99-$L$98)*($L$98*EXP(-N112/$L$98)-$L$99*EXP(-N112/$L$99)),IF($M$95=1,$F$94*$S$14*(1-EXP(-N112/$L$101)*(1+N112/$L$101)),$F$94*$S$14*(1-EXP(-$M$95*$F$95*N112)/SQRT(1-$M$95^2)*SIN($L$102*N112+$L$103))))</f>
        <v>18.081068994337073</v>
      </c>
      <c r="Q112" s="49"/>
      <c r="R112" s="96"/>
      <c r="S112" s="22">
        <v>17</v>
      </c>
      <c r="T112" s="26">
        <f t="shared" si="18"/>
        <v>3.9416666666666669</v>
      </c>
      <c r="U112" s="22">
        <f t="shared" si="10"/>
        <v>10</v>
      </c>
      <c r="V112" s="79">
        <f>IF($S$95&gt;1,$F$94*$S$14+$F$94*$S$14/($R$99-$R$98)*($R$98*EXP(-T112/$R$98)-$R$99*EXP(-T112/$R$99)),IF($S$95=1,$F$94*$S$14*(1-EXP(-T112/$R$101)*(1+T112/$R$101)),$F$94*$S$14*(1-EXP(-$S$95*$F$95*T112)/SQRT(1-$S$95^2)*SIN($R$102*T112+$R$103))))</f>
        <v>20.80139467022353</v>
      </c>
      <c r="W112" s="49"/>
      <c r="X112" s="96"/>
      <c r="Y112" s="22">
        <v>17</v>
      </c>
      <c r="Z112" s="26">
        <f t="shared" si="19"/>
        <v>3.9416666666666669</v>
      </c>
      <c r="AA112" s="22">
        <f t="shared" si="11"/>
        <v>10</v>
      </c>
      <c r="AB112" s="79">
        <f>IF($Y$95&gt;1,$F$94*$S$14+$F$94*$S$14/($X$99-$X$98)*($X$98*EXP(-Z112/$X$98)-$X$99*EXP(-Z112/$X$99)),IF($Y$95=1,$F$94*$S$14*(1-EXP(-Z112/$X$101)*(1+Z112/$X$101)),$F$94*$S$14*(1-EXP(-$Y$95*$F$95*Z112)/SQRT(1-$Y$95^2)*SIN($X$102*Z112+$X$103))))</f>
        <v>30.536994661650194</v>
      </c>
    </row>
    <row r="113" spans="5:28" x14ac:dyDescent="0.25">
      <c r="E113" s="120"/>
      <c r="F113" s="121"/>
      <c r="G113" s="22">
        <v>18</v>
      </c>
      <c r="H113" s="26">
        <f t="shared" si="16"/>
        <v>4.4333333333333336</v>
      </c>
      <c r="I113" s="22">
        <f t="shared" si="10"/>
        <v>10</v>
      </c>
      <c r="J113" s="79">
        <f>IF($G$95&gt;1,$F$94*$S$14+$F$94*$S$14/($F$99-$F$98)*($F$98*EXP(-H113/$F$98)-$F$99*EXP(-H113/$F$99)),IF($G$95=1,$F$94*$S$14*(1-EXP(-H113/$F$101)*(1+H113/$F$101)),$F$94*$S$14*(1-EXP(-$G$95*$F$95*H113)/SQRT(1-$G$95^2)*SIN($F$102*H113+$F$103))))</f>
        <v>7.0883212224898315</v>
      </c>
      <c r="K113" s="49"/>
      <c r="L113" s="96"/>
      <c r="M113" s="22">
        <v>18</v>
      </c>
      <c r="N113" s="26">
        <f t="shared" si="17"/>
        <v>4.4333333333333336</v>
      </c>
      <c r="O113" s="22">
        <f t="shared" si="10"/>
        <v>10</v>
      </c>
      <c r="P113" s="79">
        <f>IF($M$95&gt;1,$F$94*$S$14+$F$94*$S$14/($L$99-$L$98)*($L$98*EXP(-N113/$L$98)-$L$99*EXP(-N113/$L$99)),IF($M$95=1,$F$94*$S$14*(1-EXP(-N113/$L$101)*(1+N113/$L$101)),$F$94*$S$14*(1-EXP(-$M$95*$F$95*N113)/SQRT(1-$M$95^2)*SIN($L$102*N113+$L$103))))</f>
        <v>18.709600630313272</v>
      </c>
      <c r="Q113" s="49"/>
      <c r="R113" s="96"/>
      <c r="S113" s="22">
        <v>18</v>
      </c>
      <c r="T113" s="26">
        <f t="shared" si="18"/>
        <v>4.4333333333333336</v>
      </c>
      <c r="U113" s="22">
        <f t="shared" si="10"/>
        <v>10</v>
      </c>
      <c r="V113" s="79">
        <f>IF($S$95&gt;1,$F$94*$S$14+$F$94*$S$14/($R$99-$R$98)*($R$98*EXP(-T113/$R$98)-$R$99*EXP(-T113/$R$99)),IF($S$95=1,$F$94*$S$14*(1-EXP(-T113/$R$101)*(1+T113/$R$101)),$F$94*$S$14*(1-EXP(-$S$95*$F$95*T113)/SQRT(1-$S$95^2)*SIN($R$102*T113+$R$103))))</f>
        <v>20.919228118337912</v>
      </c>
      <c r="W113" s="49"/>
      <c r="X113" s="96"/>
      <c r="Y113" s="22">
        <v>18</v>
      </c>
      <c r="Z113" s="26">
        <f t="shared" si="19"/>
        <v>4.4333333333333336</v>
      </c>
      <c r="AA113" s="22">
        <f t="shared" si="11"/>
        <v>10</v>
      </c>
      <c r="AB113" s="79">
        <f>IF($Y$95&gt;1,$F$94*$S$14+$F$94*$S$14/($X$99-$X$98)*($X$98*EXP(-Z113/$X$98)-$X$99*EXP(-Z113/$X$99)),IF($Y$95=1,$F$94*$S$14*(1-EXP(-Z113/$X$101)*(1+Z113/$X$101)),$F$94*$S$14*(1-EXP(-$Y$95*$F$95*Z113)/SQRT(1-$Y$95^2)*SIN($X$102*Z113+$X$103))))</f>
        <v>25.041657597464383</v>
      </c>
    </row>
    <row r="114" spans="5:28" x14ac:dyDescent="0.25">
      <c r="E114" s="120"/>
      <c r="F114" s="121"/>
      <c r="G114" s="22">
        <v>19</v>
      </c>
      <c r="H114" s="26">
        <f t="shared" si="16"/>
        <v>4.9249999999999998</v>
      </c>
      <c r="I114" s="22">
        <f t="shared" si="10"/>
        <v>10</v>
      </c>
      <c r="J114" s="79">
        <f>IF($G$95&gt;1,$F$94*$S$14+$F$94*$S$14/($F$99-$F$98)*($F$98*EXP(-H114/$F$98)-$F$99*EXP(-H114/$F$99)),IF($G$95=1,$F$94*$S$14*(1-EXP(-H114/$F$101)*(1+H114/$F$101)),$F$94*$S$14*(1-EXP(-$G$95*$F$95*H114)/SQRT(1-$G$95^2)*SIN($F$102*H114+$F$103))))</f>
        <v>7.7139580917213273</v>
      </c>
      <c r="K114" s="49"/>
      <c r="L114" s="96"/>
      <c r="M114" s="22">
        <v>19</v>
      </c>
      <c r="N114" s="26">
        <f t="shared" si="17"/>
        <v>4.9249999999999998</v>
      </c>
      <c r="O114" s="22">
        <f t="shared" si="10"/>
        <v>10</v>
      </c>
      <c r="P114" s="79">
        <f>IF($M$95&gt;1,$F$94*$S$14+$F$94*$S$14/($L$99-$L$98)*($L$98*EXP(-N114/$L$98)-$L$99*EXP(-N114/$L$99)),IF($M$95=1,$F$94*$S$14*(1-EXP(-N114/$L$101)*(1+N114/$L$101)),$F$94*$S$14*(1-EXP(-$M$95*$F$95*N114)/SQRT(1-$M$95^2)*SIN($L$102*N114+$L$103))))</f>
        <v>19.139366935841934</v>
      </c>
      <c r="Q114" s="49"/>
      <c r="R114" s="96"/>
      <c r="S114" s="22">
        <v>19</v>
      </c>
      <c r="T114" s="26">
        <f t="shared" si="18"/>
        <v>4.9249999999999998</v>
      </c>
      <c r="U114" s="22">
        <f t="shared" si="10"/>
        <v>10</v>
      </c>
      <c r="V114" s="79">
        <f>IF($S$95&gt;1,$F$94*$S$14+$F$94*$S$14/($R$99-$R$98)*($R$98*EXP(-T114/$R$98)-$R$99*EXP(-T114/$R$99)),IF($S$95=1,$F$94*$S$14*(1-EXP(-T114/$R$101)*(1+T114/$R$101)),$F$94*$S$14*(1-EXP(-$S$95*$F$95*T114)/SQRT(1-$S$95^2)*SIN($R$102*T114+$R$103))))</f>
        <v>20.820980910780772</v>
      </c>
      <c r="W114" s="49"/>
      <c r="X114" s="96"/>
      <c r="Y114" s="22">
        <v>19</v>
      </c>
      <c r="Z114" s="26">
        <f t="shared" si="19"/>
        <v>4.9249999999999998</v>
      </c>
      <c r="AA114" s="22">
        <f t="shared" si="11"/>
        <v>10</v>
      </c>
      <c r="AB114" s="79">
        <f>IF($Y$95&gt;1,$F$94*$S$14+$F$94*$S$14/($X$99-$X$98)*($X$98*EXP(-Z114/$X$98)-$X$99*EXP(-Z114/$X$99)),IF($Y$95=1,$F$94*$S$14*(1-EXP(-Z114/$X$101)*(1+Z114/$X$101)),$F$94*$S$14*(1-EXP(-$Y$95*$F$95*Z114)/SQRT(1-$Y$95^2)*SIN($X$102*Z114+$X$103))))</f>
        <v>18.923422741317143</v>
      </c>
    </row>
    <row r="115" spans="5:28" x14ac:dyDescent="0.25">
      <c r="E115" s="120"/>
      <c r="F115" s="121"/>
      <c r="G115" s="22">
        <v>20</v>
      </c>
      <c r="H115" s="26">
        <f t="shared" si="16"/>
        <v>5.4166666666666661</v>
      </c>
      <c r="I115" s="22">
        <f t="shared" si="10"/>
        <v>10</v>
      </c>
      <c r="J115" s="79">
        <f>IF($G$95&gt;1,$F$94*$S$14+$F$94*$S$14/($F$99-$F$98)*($F$98*EXP(-H115/$F$98)-$F$99*EXP(-H115/$F$99)),IF($G$95=1,$F$94*$S$14*(1-EXP(-H115/$F$101)*(1+H115/$F$101)),$F$94*$S$14*(1-EXP(-$G$95*$F$95*H115)/SQRT(1-$G$95^2)*SIN($F$102*H115+$F$103))))</f>
        <v>8.3092796550281136</v>
      </c>
      <c r="K115" s="49"/>
      <c r="L115" s="96"/>
      <c r="M115" s="22">
        <v>20</v>
      </c>
      <c r="N115" s="26">
        <f t="shared" si="17"/>
        <v>5.4166666666666661</v>
      </c>
      <c r="O115" s="22">
        <f t="shared" si="10"/>
        <v>10</v>
      </c>
      <c r="P115" s="79">
        <f>IF($M$95&gt;1,$F$94*$S$14+$F$94*$S$14/($L$99-$L$98)*($L$98*EXP(-N115/$L$98)-$L$99*EXP(-N115/$L$99)),IF($M$95=1,$F$94*$S$14*(1-EXP(-N115/$L$101)*(1+N115/$L$101)),$F$94*$S$14*(1-EXP(-$M$95*$F$95*N115)/SQRT(1-$M$95^2)*SIN($L$102*N115+$L$103))))</f>
        <v>19.429952518671765</v>
      </c>
      <c r="Q115" s="49"/>
      <c r="R115" s="96"/>
      <c r="S115" s="22">
        <v>20</v>
      </c>
      <c r="T115" s="26">
        <f t="shared" si="18"/>
        <v>5.4166666666666661</v>
      </c>
      <c r="U115" s="22">
        <f t="shared" si="10"/>
        <v>10</v>
      </c>
      <c r="V115" s="79">
        <f t="shared" ref="V115:V165" si="20">IF($S$95&gt;1,$F$94*$S$14+$F$94*$S$14/($R$99-$R$98)*($R$98*EXP(-T115/$R$98)-$R$99*EXP(-T115/$R$99)),IF($S$95=1,$F$94*$S$14*(1-EXP(-T115/$R$101)*(1+T115/$R$101)),$F$94*$S$14*(1-EXP(-$S$95*$F$95*T115)/SQRT(1-$S$95^2)*SIN($R$102*T115+$R$103))))</f>
        <v>20.631000117109011</v>
      </c>
      <c r="W115" s="49"/>
      <c r="X115" s="96"/>
      <c r="Y115" s="22">
        <v>20</v>
      </c>
      <c r="Z115" s="26">
        <f t="shared" si="19"/>
        <v>5.4166666666666661</v>
      </c>
      <c r="AA115" s="22">
        <f t="shared" si="11"/>
        <v>10</v>
      </c>
      <c r="AB115" s="79">
        <f t="shared" ref="AB115:AB165" si="21">IF($Y$95&gt;1,$F$94*$S$14+$F$94*$S$14/($X$99-$X$98)*($X$98*EXP(-Z115/$X$98)-$X$99*EXP(-Z115/$X$99)),IF($Y$95=1,$F$94*$S$14*(1-EXP(-Z115/$X$101)*(1+Z115/$X$101)),$F$94*$S$14*(1-EXP(-$Y$95*$F$95*Z115)/SQRT(1-$Y$95^2)*SIN($X$102*Z115+$X$103))))</f>
        <v>13.621089696746322</v>
      </c>
    </row>
    <row r="116" spans="5:28" ht="15.75" thickBot="1" x14ac:dyDescent="0.3">
      <c r="E116" s="122"/>
      <c r="F116" s="123"/>
      <c r="G116" s="22">
        <v>21</v>
      </c>
      <c r="H116" s="26">
        <f t="shared" si="16"/>
        <v>5.9083333333333323</v>
      </c>
      <c r="I116" s="22">
        <f t="shared" si="10"/>
        <v>10</v>
      </c>
      <c r="J116" s="79">
        <f t="shared" ref="J116:J165" si="22">IF($G$95&gt;1,$F$94*$S$14+$F$94*$S$14/($F$99-$F$98)*($F$98*EXP(-H116/$F$98)-$F$99*EXP(-H116/$F$99)),IF($G$95=1,$F$94*$S$14*(1-EXP(-H116/$F$101)*(1+H116/$F$101)),$F$94*$S$14*(1-EXP(-$G$95*$F$95*H116)/SQRT(1-$G$95^2)*SIN($F$102*H116+$F$103))))</f>
        <v>8.8757548440197347</v>
      </c>
      <c r="K116" s="95"/>
      <c r="L116" s="97"/>
      <c r="M116" s="22">
        <v>21</v>
      </c>
      <c r="N116" s="26">
        <f t="shared" si="17"/>
        <v>5.9083333333333323</v>
      </c>
      <c r="O116" s="22">
        <f t="shared" si="10"/>
        <v>10</v>
      </c>
      <c r="P116" s="79">
        <f t="shared" ref="P116:P165" si="23">IF($M$95&gt;1,$F$94*$S$14+$F$94*$S$14/($L$99-$L$98)*($L$98*EXP(-N116/$L$98)-$L$99*EXP(-N116/$L$99)),IF($M$95=1,$F$94*$S$14*(1-EXP(-N116/$L$101)*(1+N116/$L$101)),$F$94*$S$14*(1-EXP(-$M$95*$F$95*N116)/SQRT(1-$M$95^2)*SIN($L$102*N116+$L$103))))</f>
        <v>19.624641101270491</v>
      </c>
      <c r="Q116" s="95"/>
      <c r="R116" s="97"/>
      <c r="S116" s="22">
        <v>21</v>
      </c>
      <c r="T116" s="26">
        <f t="shared" si="18"/>
        <v>5.9083333333333323</v>
      </c>
      <c r="U116" s="22">
        <f t="shared" si="10"/>
        <v>10</v>
      </c>
      <c r="V116" s="79">
        <f t="shared" si="20"/>
        <v>20.427471699514452</v>
      </c>
      <c r="W116" s="95"/>
      <c r="X116" s="97"/>
      <c r="Y116" s="22">
        <v>21</v>
      </c>
      <c r="Z116" s="26">
        <f t="shared" si="19"/>
        <v>5.9083333333333323</v>
      </c>
      <c r="AA116" s="22">
        <f t="shared" si="11"/>
        <v>10</v>
      </c>
      <c r="AB116" s="79">
        <f t="shared" si="21"/>
        <v>10.254617083216456</v>
      </c>
    </row>
    <row r="117" spans="5:28" x14ac:dyDescent="0.25">
      <c r="E117" s="12"/>
      <c r="F117" s="13"/>
      <c r="G117" s="22">
        <v>22</v>
      </c>
      <c r="H117" s="26">
        <f t="shared" si="16"/>
        <v>6.3999999999999986</v>
      </c>
      <c r="I117" s="22">
        <f t="shared" ref="I117:I165" si="24">$S$14</f>
        <v>10</v>
      </c>
      <c r="J117" s="79">
        <f t="shared" si="22"/>
        <v>9.4147814130568861</v>
      </c>
      <c r="K117" s="13"/>
      <c r="L117" s="13"/>
      <c r="M117" s="22">
        <v>22</v>
      </c>
      <c r="N117" s="26">
        <f t="shared" si="17"/>
        <v>6.3999999999999986</v>
      </c>
      <c r="O117" s="22">
        <f t="shared" ref="O117:O165" si="25">$S$14</f>
        <v>10</v>
      </c>
      <c r="P117" s="79">
        <f t="shared" si="23"/>
        <v>19.754089523570258</v>
      </c>
      <c r="Q117" s="13"/>
      <c r="R117" s="13"/>
      <c r="S117" s="22">
        <v>22</v>
      </c>
      <c r="T117" s="26">
        <f t="shared" si="18"/>
        <v>6.3999999999999986</v>
      </c>
      <c r="U117" s="22">
        <f t="shared" ref="U117:U165" si="26">$S$14</f>
        <v>10</v>
      </c>
      <c r="V117" s="79">
        <f t="shared" si="20"/>
        <v>20.251997759284603</v>
      </c>
      <c r="W117" s="13"/>
      <c r="X117" s="13"/>
      <c r="Y117" s="22">
        <v>22</v>
      </c>
      <c r="Z117" s="26">
        <f t="shared" si="19"/>
        <v>6.3999999999999986</v>
      </c>
      <c r="AA117" s="22">
        <f t="shared" si="11"/>
        <v>10</v>
      </c>
      <c r="AB117" s="79">
        <f t="shared" si="21"/>
        <v>9.4022856978990905</v>
      </c>
    </row>
    <row r="118" spans="5:28" x14ac:dyDescent="0.25">
      <c r="E118" s="12"/>
      <c r="F118" s="13"/>
      <c r="G118" s="22">
        <v>23</v>
      </c>
      <c r="H118" s="26">
        <f t="shared" si="16"/>
        <v>6.8916666666666648</v>
      </c>
      <c r="I118" s="22">
        <f t="shared" si="24"/>
        <v>10</v>
      </c>
      <c r="J118" s="79">
        <f t="shared" si="22"/>
        <v>9.9276893881531496</v>
      </c>
      <c r="K118" s="13"/>
      <c r="L118" s="13"/>
      <c r="M118" s="22">
        <v>23</v>
      </c>
      <c r="N118" s="26">
        <f t="shared" si="17"/>
        <v>6.8916666666666648</v>
      </c>
      <c r="O118" s="22">
        <f t="shared" si="25"/>
        <v>10</v>
      </c>
      <c r="P118" s="79">
        <f t="shared" si="23"/>
        <v>19.83960681030451</v>
      </c>
      <c r="Q118" s="13"/>
      <c r="R118" s="13"/>
      <c r="S118" s="22">
        <v>23</v>
      </c>
      <c r="T118" s="26">
        <f t="shared" si="18"/>
        <v>6.8916666666666648</v>
      </c>
      <c r="U118" s="22">
        <f t="shared" si="26"/>
        <v>10</v>
      </c>
      <c r="V118" s="79">
        <f t="shared" si="20"/>
        <v>20.120674464004086</v>
      </c>
      <c r="W118" s="13"/>
      <c r="X118" s="13"/>
      <c r="Y118" s="22">
        <v>23</v>
      </c>
      <c r="Z118" s="26">
        <f t="shared" si="19"/>
        <v>6.8916666666666648</v>
      </c>
      <c r="AA118" s="22">
        <f t="shared" si="11"/>
        <v>10</v>
      </c>
      <c r="AB118" s="79">
        <f t="shared" si="21"/>
        <v>11.020950360386921</v>
      </c>
    </row>
    <row r="119" spans="5:28" x14ac:dyDescent="0.25">
      <c r="E119" s="12"/>
      <c r="F119" s="13"/>
      <c r="G119" s="22">
        <v>24</v>
      </c>
      <c r="H119" s="26">
        <f t="shared" si="16"/>
        <v>7.3833333333333311</v>
      </c>
      <c r="I119" s="22">
        <f t="shared" si="24"/>
        <v>10</v>
      </c>
      <c r="J119" s="79">
        <f t="shared" si="22"/>
        <v>10.415744348759768</v>
      </c>
      <c r="K119" s="13"/>
      <c r="L119" s="13"/>
      <c r="M119" s="22">
        <v>24</v>
      </c>
      <c r="N119" s="26">
        <f t="shared" si="17"/>
        <v>7.3833333333333311</v>
      </c>
      <c r="O119" s="22">
        <f t="shared" si="25"/>
        <v>10</v>
      </c>
      <c r="P119" s="79">
        <f t="shared" si="23"/>
        <v>19.895790861492578</v>
      </c>
      <c r="Q119" s="13"/>
      <c r="R119" s="13"/>
      <c r="S119" s="22">
        <v>24</v>
      </c>
      <c r="T119" s="26">
        <f t="shared" si="18"/>
        <v>7.3833333333333311</v>
      </c>
      <c r="U119" s="22">
        <f t="shared" si="26"/>
        <v>10</v>
      </c>
      <c r="V119" s="79">
        <f t="shared" si="20"/>
        <v>20.034026474269076</v>
      </c>
      <c r="W119" s="13"/>
      <c r="X119" s="13"/>
      <c r="Y119" s="22">
        <v>24</v>
      </c>
      <c r="Z119" s="26">
        <f t="shared" si="19"/>
        <v>7.3833333333333311</v>
      </c>
      <c r="AA119" s="22">
        <f t="shared" si="11"/>
        <v>10</v>
      </c>
      <c r="AB119" s="79">
        <f t="shared" si="21"/>
        <v>14.513973371098272</v>
      </c>
    </row>
    <row r="120" spans="5:28" x14ac:dyDescent="0.25">
      <c r="E120" s="12"/>
      <c r="F120" s="13"/>
      <c r="G120" s="22">
        <v>25</v>
      </c>
      <c r="H120" s="26">
        <f t="shared" si="16"/>
        <v>7.8749999999999973</v>
      </c>
      <c r="I120" s="22">
        <f t="shared" si="24"/>
        <v>10</v>
      </c>
      <c r="J120" s="79">
        <f t="shared" si="22"/>
        <v>10.880150550531193</v>
      </c>
      <c r="K120" s="13"/>
      <c r="L120" s="13"/>
      <c r="M120" s="22">
        <v>25</v>
      </c>
      <c r="N120" s="26">
        <f t="shared" si="17"/>
        <v>7.8749999999999973</v>
      </c>
      <c r="O120" s="22">
        <f t="shared" si="25"/>
        <v>10</v>
      </c>
      <c r="P120" s="79">
        <f t="shared" si="23"/>
        <v>19.932527109978171</v>
      </c>
      <c r="Q120" s="13"/>
      <c r="R120" s="13"/>
      <c r="S120" s="22">
        <v>25</v>
      </c>
      <c r="T120" s="26">
        <f t="shared" si="18"/>
        <v>7.8749999999999973</v>
      </c>
      <c r="U120" s="22">
        <f t="shared" si="26"/>
        <v>10</v>
      </c>
      <c r="V120" s="79">
        <f t="shared" si="20"/>
        <v>19.984665261911093</v>
      </c>
      <c r="W120" s="13"/>
      <c r="X120" s="13"/>
      <c r="Y120" s="22">
        <v>25</v>
      </c>
      <c r="Z120" s="26">
        <f t="shared" si="19"/>
        <v>7.8749999999999973</v>
      </c>
      <c r="AA120" s="22">
        <f t="shared" si="11"/>
        <v>10</v>
      </c>
      <c r="AB120" s="79">
        <f t="shared" si="21"/>
        <v>18.917680827169104</v>
      </c>
    </row>
    <row r="121" spans="5:28" x14ac:dyDescent="0.25">
      <c r="E121" s="12"/>
      <c r="F121" s="13"/>
      <c r="G121" s="22">
        <v>26</v>
      </c>
      <c r="H121" s="26">
        <f t="shared" si="16"/>
        <v>8.3666666666666636</v>
      </c>
      <c r="I121" s="22">
        <f t="shared" si="24"/>
        <v>10</v>
      </c>
      <c r="J121" s="79">
        <f t="shared" si="22"/>
        <v>11.322053896776653</v>
      </c>
      <c r="K121" s="13"/>
      <c r="L121" s="13"/>
      <c r="M121" s="22">
        <v>26</v>
      </c>
      <c r="N121" s="26">
        <f t="shared" si="17"/>
        <v>8.3666666666666636</v>
      </c>
      <c r="O121" s="22">
        <f t="shared" si="25"/>
        <v>10</v>
      </c>
      <c r="P121" s="79">
        <f t="shared" si="23"/>
        <v>19.956447018018849</v>
      </c>
      <c r="Q121" s="13"/>
      <c r="R121" s="13"/>
      <c r="S121" s="22">
        <v>26</v>
      </c>
      <c r="T121" s="26">
        <f t="shared" si="18"/>
        <v>8.3666666666666636</v>
      </c>
      <c r="U121" s="22">
        <f t="shared" si="26"/>
        <v>10</v>
      </c>
      <c r="V121" s="79">
        <f t="shared" si="20"/>
        <v>19.962492141948193</v>
      </c>
      <c r="W121" s="13"/>
      <c r="X121" s="13"/>
      <c r="Y121" s="22">
        <v>26</v>
      </c>
      <c r="Z121" s="26">
        <f t="shared" si="19"/>
        <v>8.3666666666666636</v>
      </c>
      <c r="AA121" s="22">
        <f t="shared" si="11"/>
        <v>10</v>
      </c>
      <c r="AB121" s="79">
        <f t="shared" si="21"/>
        <v>23.153171426361396</v>
      </c>
    </row>
    <row r="122" spans="5:28" x14ac:dyDescent="0.25">
      <c r="E122" s="12"/>
      <c r="F122" s="13"/>
      <c r="G122" s="22">
        <v>27</v>
      </c>
      <c r="H122" s="26">
        <f t="shared" si="16"/>
        <v>8.8583333333333307</v>
      </c>
      <c r="I122" s="22">
        <f t="shared" si="24"/>
        <v>10</v>
      </c>
      <c r="J122" s="79">
        <f t="shared" si="22"/>
        <v>11.74254476592971</v>
      </c>
      <c r="K122" s="13"/>
      <c r="L122" s="13"/>
      <c r="M122" s="22">
        <v>27</v>
      </c>
      <c r="N122" s="26">
        <f t="shared" si="17"/>
        <v>8.8583333333333307</v>
      </c>
      <c r="O122" s="22">
        <f t="shared" si="25"/>
        <v>10</v>
      </c>
      <c r="P122" s="79">
        <f t="shared" si="23"/>
        <v>19.971964506276215</v>
      </c>
      <c r="Q122" s="13"/>
      <c r="R122" s="13"/>
      <c r="S122" s="22">
        <v>27</v>
      </c>
      <c r="T122" s="26">
        <f t="shared" si="18"/>
        <v>8.8583333333333307</v>
      </c>
      <c r="U122" s="22">
        <f t="shared" si="26"/>
        <v>10</v>
      </c>
      <c r="V122" s="79">
        <f t="shared" si="20"/>
        <v>19.9577765460823</v>
      </c>
      <c r="W122" s="13"/>
      <c r="X122" s="13"/>
      <c r="Y122" s="22">
        <v>27</v>
      </c>
      <c r="Z122" s="26">
        <f t="shared" si="19"/>
        <v>8.8583333333333307</v>
      </c>
      <c r="AA122" s="22">
        <f t="shared" si="11"/>
        <v>10</v>
      </c>
      <c r="AB122" s="79">
        <f t="shared" si="21"/>
        <v>26.280541423575031</v>
      </c>
    </row>
    <row r="123" spans="5:28" x14ac:dyDescent="0.25">
      <c r="E123" s="12"/>
      <c r="F123" s="13"/>
      <c r="G123" s="22">
        <v>28</v>
      </c>
      <c r="H123" s="26">
        <f t="shared" si="16"/>
        <v>9.3499999999999979</v>
      </c>
      <c r="I123" s="22">
        <f t="shared" si="24"/>
        <v>10</v>
      </c>
      <c r="J123" s="79">
        <f t="shared" si="22"/>
        <v>12.142660702012439</v>
      </c>
      <c r="K123" s="13"/>
      <c r="L123" s="13"/>
      <c r="M123" s="22">
        <v>28</v>
      </c>
      <c r="N123" s="26">
        <f t="shared" si="17"/>
        <v>9.3499999999999979</v>
      </c>
      <c r="O123" s="22">
        <f t="shared" si="25"/>
        <v>10</v>
      </c>
      <c r="P123" s="79">
        <f t="shared" si="23"/>
        <v>19.981998158247457</v>
      </c>
      <c r="Q123" s="13"/>
      <c r="R123" s="13"/>
      <c r="S123" s="22">
        <v>28</v>
      </c>
      <c r="T123" s="26">
        <f t="shared" si="18"/>
        <v>9.3499999999999979</v>
      </c>
      <c r="U123" s="22">
        <f t="shared" si="26"/>
        <v>10</v>
      </c>
      <c r="V123" s="79">
        <f t="shared" si="20"/>
        <v>19.962639534316381</v>
      </c>
      <c r="W123" s="13"/>
      <c r="X123" s="13"/>
      <c r="Y123" s="22">
        <v>28</v>
      </c>
      <c r="Z123" s="26">
        <f t="shared" si="19"/>
        <v>9.3499999999999979</v>
      </c>
      <c r="AA123" s="22">
        <f t="shared" si="11"/>
        <v>10</v>
      </c>
      <c r="AB123" s="79">
        <f t="shared" si="21"/>
        <v>27.697938438843991</v>
      </c>
    </row>
    <row r="124" spans="5:28" x14ac:dyDescent="0.25">
      <c r="E124" s="12"/>
      <c r="F124" s="13"/>
      <c r="G124" s="22">
        <v>29</v>
      </c>
      <c r="H124" s="26">
        <f t="shared" si="16"/>
        <v>9.841666666666665</v>
      </c>
      <c r="I124" s="22">
        <f t="shared" si="24"/>
        <v>10</v>
      </c>
      <c r="J124" s="79">
        <f t="shared" si="22"/>
        <v>12.523388974732873</v>
      </c>
      <c r="K124" s="13"/>
      <c r="L124" s="13"/>
      <c r="M124" s="22">
        <v>29</v>
      </c>
      <c r="N124" s="26">
        <f t="shared" si="17"/>
        <v>9.841666666666665</v>
      </c>
      <c r="O124" s="22">
        <f t="shared" si="25"/>
        <v>10</v>
      </c>
      <c r="P124" s="79">
        <f t="shared" si="23"/>
        <v>19.988466940831451</v>
      </c>
      <c r="Q124" s="13"/>
      <c r="R124" s="13"/>
      <c r="S124" s="22">
        <v>29</v>
      </c>
      <c r="T124" s="26">
        <f t="shared" si="18"/>
        <v>9.841666666666665</v>
      </c>
      <c r="U124" s="22">
        <f t="shared" si="26"/>
        <v>10</v>
      </c>
      <c r="V124" s="79">
        <f t="shared" si="20"/>
        <v>19.971481977455529</v>
      </c>
      <c r="W124" s="13"/>
      <c r="X124" s="13"/>
      <c r="Y124" s="22">
        <v>29</v>
      </c>
      <c r="Z124" s="26">
        <f t="shared" si="19"/>
        <v>9.841666666666665</v>
      </c>
      <c r="AA124" s="22">
        <f t="shared" si="11"/>
        <v>10</v>
      </c>
      <c r="AB124" s="79">
        <f t="shared" si="21"/>
        <v>27.245698373415213</v>
      </c>
    </row>
    <row r="125" spans="5:28" x14ac:dyDescent="0.25">
      <c r="E125" s="12"/>
      <c r="F125" s="13"/>
      <c r="G125" s="22">
        <v>30</v>
      </c>
      <c r="H125" s="26">
        <f t="shared" si="16"/>
        <v>10.333333333333332</v>
      </c>
      <c r="I125" s="22">
        <f t="shared" si="24"/>
        <v>10</v>
      </c>
      <c r="J125" s="79">
        <f t="shared" si="22"/>
        <v>12.885669015532635</v>
      </c>
      <c r="K125" s="13"/>
      <c r="L125" s="13"/>
      <c r="M125" s="22">
        <v>30</v>
      </c>
      <c r="N125" s="26">
        <f t="shared" si="17"/>
        <v>10.333333333333332</v>
      </c>
      <c r="O125" s="22">
        <f t="shared" si="25"/>
        <v>10</v>
      </c>
      <c r="P125" s="79">
        <f t="shared" si="23"/>
        <v>19.992626426534194</v>
      </c>
      <c r="Q125" s="13"/>
      <c r="R125" s="13"/>
      <c r="S125" s="22">
        <v>30</v>
      </c>
      <c r="T125" s="26">
        <f t="shared" si="18"/>
        <v>10.333333333333332</v>
      </c>
      <c r="U125" s="22">
        <f t="shared" si="26"/>
        <v>10</v>
      </c>
      <c r="V125" s="79">
        <f t="shared" si="20"/>
        <v>19.980809188408518</v>
      </c>
      <c r="W125" s="13"/>
      <c r="X125" s="13"/>
      <c r="Y125" s="22">
        <v>30</v>
      </c>
      <c r="Z125" s="26">
        <f t="shared" si="19"/>
        <v>10.333333333333332</v>
      </c>
      <c r="AA125" s="22">
        <f t="shared" si="11"/>
        <v>10</v>
      </c>
      <c r="AB125" s="79">
        <f t="shared" si="21"/>
        <v>25.200958198311369</v>
      </c>
    </row>
    <row r="126" spans="5:28" x14ac:dyDescent="0.25">
      <c r="E126" s="12"/>
      <c r="F126" s="13"/>
      <c r="G126" s="22">
        <v>31</v>
      </c>
      <c r="H126" s="26">
        <f t="shared" si="16"/>
        <v>10.824999999999999</v>
      </c>
      <c r="I126" s="22">
        <f t="shared" si="24"/>
        <v>10</v>
      </c>
      <c r="J126" s="79">
        <f t="shared" si="22"/>
        <v>13.230394735595592</v>
      </c>
      <c r="K126" s="13"/>
      <c r="L126" s="13"/>
      <c r="M126" s="22">
        <v>31</v>
      </c>
      <c r="N126" s="26">
        <f t="shared" si="17"/>
        <v>10.824999999999999</v>
      </c>
      <c r="O126" s="22">
        <f t="shared" si="25"/>
        <v>10</v>
      </c>
      <c r="P126" s="79">
        <f t="shared" si="23"/>
        <v>19.995294634342002</v>
      </c>
      <c r="Q126" s="13"/>
      <c r="R126" s="13"/>
      <c r="S126" s="22">
        <v>31</v>
      </c>
      <c r="T126" s="26">
        <f t="shared" si="18"/>
        <v>10.824999999999999</v>
      </c>
      <c r="U126" s="22">
        <f t="shared" si="26"/>
        <v>10</v>
      </c>
      <c r="V126" s="79">
        <f t="shared" si="20"/>
        <v>19.988782359378099</v>
      </c>
      <c r="W126" s="13"/>
      <c r="X126" s="13"/>
      <c r="Y126" s="22">
        <v>31</v>
      </c>
      <c r="Z126" s="26">
        <f t="shared" si="19"/>
        <v>10.824999999999999</v>
      </c>
      <c r="AA126" s="22">
        <f t="shared" si="11"/>
        <v>10</v>
      </c>
      <c r="AB126" s="79">
        <f t="shared" si="21"/>
        <v>22.174217428886291</v>
      </c>
    </row>
    <row r="127" spans="5:28" x14ac:dyDescent="0.25">
      <c r="E127" s="12"/>
      <c r="F127" s="13"/>
      <c r="G127" s="22">
        <v>32</v>
      </c>
      <c r="H127" s="26">
        <f t="shared" si="16"/>
        <v>11.316666666666666</v>
      </c>
      <c r="I127" s="22">
        <f t="shared" si="24"/>
        <v>10</v>
      </c>
      <c r="J127" s="79">
        <f t="shared" si="22"/>
        <v>13.558416731537141</v>
      </c>
      <c r="K127" s="13"/>
      <c r="L127" s="13"/>
      <c r="M127" s="22">
        <v>32</v>
      </c>
      <c r="N127" s="26">
        <f t="shared" si="17"/>
        <v>11.316666666666666</v>
      </c>
      <c r="O127" s="22">
        <f t="shared" si="25"/>
        <v>10</v>
      </c>
      <c r="P127" s="79">
        <f t="shared" si="23"/>
        <v>19.997002513079035</v>
      </c>
      <c r="Q127" s="13"/>
      <c r="R127" s="13"/>
      <c r="S127" s="22">
        <v>32</v>
      </c>
      <c r="T127" s="26">
        <f t="shared" si="18"/>
        <v>11.316666666666666</v>
      </c>
      <c r="U127" s="22">
        <f t="shared" si="26"/>
        <v>10</v>
      </c>
      <c r="V127" s="79">
        <f t="shared" si="20"/>
        <v>19.994709574076669</v>
      </c>
      <c r="W127" s="13"/>
      <c r="X127" s="13"/>
      <c r="Y127" s="22">
        <v>32</v>
      </c>
      <c r="Z127" s="26">
        <f t="shared" si="19"/>
        <v>11.316666666666666</v>
      </c>
      <c r="AA127" s="22">
        <f t="shared" si="11"/>
        <v>10</v>
      </c>
      <c r="AB127" s="79">
        <f t="shared" si="21"/>
        <v>18.940370044405817</v>
      </c>
    </row>
    <row r="128" spans="5:28" x14ac:dyDescent="0.25">
      <c r="E128" s="12"/>
      <c r="F128" s="13"/>
      <c r="G128" s="22">
        <v>33</v>
      </c>
      <c r="H128" s="26">
        <f t="shared" si="16"/>
        <v>11.808333333333334</v>
      </c>
      <c r="I128" s="22">
        <f t="shared" si="24"/>
        <v>10</v>
      </c>
      <c r="J128" s="79">
        <f t="shared" si="22"/>
        <v>13.870544384216572</v>
      </c>
      <c r="K128" s="13"/>
      <c r="L128" s="13"/>
      <c r="M128" s="22">
        <v>33</v>
      </c>
      <c r="N128" s="26">
        <f t="shared" si="17"/>
        <v>11.808333333333334</v>
      </c>
      <c r="O128" s="22">
        <f t="shared" si="25"/>
        <v>10</v>
      </c>
      <c r="P128" s="79">
        <f t="shared" si="23"/>
        <v>19.998093535995057</v>
      </c>
      <c r="Q128" s="13"/>
      <c r="R128" s="13"/>
      <c r="S128" s="22">
        <v>33</v>
      </c>
      <c r="T128" s="26">
        <f t="shared" si="18"/>
        <v>11.808333333333334</v>
      </c>
      <c r="U128" s="22">
        <f t="shared" si="26"/>
        <v>10</v>
      </c>
      <c r="V128" s="79">
        <f t="shared" si="20"/>
        <v>19.998593642665618</v>
      </c>
      <c r="W128" s="13"/>
      <c r="X128" s="13"/>
      <c r="Y128" s="22">
        <v>33</v>
      </c>
      <c r="Z128" s="26">
        <f t="shared" si="19"/>
        <v>11.808333333333334</v>
      </c>
      <c r="AA128" s="22">
        <f t="shared" si="11"/>
        <v>10</v>
      </c>
      <c r="AB128" s="79">
        <f t="shared" si="21"/>
        <v>16.248468339143386</v>
      </c>
    </row>
    <row r="129" spans="5:28" x14ac:dyDescent="0.25">
      <c r="E129" s="12"/>
      <c r="F129" s="13"/>
      <c r="G129" s="22">
        <v>34</v>
      </c>
      <c r="H129" s="26">
        <f t="shared" si="16"/>
        <v>12.3</v>
      </c>
      <c r="I129" s="22">
        <f t="shared" si="24"/>
        <v>10</v>
      </c>
      <c r="J129" s="79">
        <f t="shared" si="22"/>
        <v>14.16754785585124</v>
      </c>
      <c r="K129" s="13"/>
      <c r="L129" s="13"/>
      <c r="M129" s="22">
        <v>34</v>
      </c>
      <c r="N129" s="26">
        <f t="shared" si="17"/>
        <v>12.3</v>
      </c>
      <c r="O129" s="22">
        <f t="shared" si="25"/>
        <v>10</v>
      </c>
      <c r="P129" s="79">
        <f t="shared" si="23"/>
        <v>19.998789235972822</v>
      </c>
      <c r="Q129" s="13"/>
      <c r="R129" s="13"/>
      <c r="S129" s="22">
        <v>34</v>
      </c>
      <c r="T129" s="26">
        <f t="shared" si="18"/>
        <v>12.3</v>
      </c>
      <c r="U129" s="22">
        <f t="shared" si="26"/>
        <v>10</v>
      </c>
      <c r="V129" s="79">
        <f t="shared" si="20"/>
        <v>20.000785933382396</v>
      </c>
      <c r="W129" s="13"/>
      <c r="X129" s="13"/>
      <c r="Y129" s="22">
        <v>34</v>
      </c>
      <c r="Z129" s="26">
        <f t="shared" si="19"/>
        <v>12.3</v>
      </c>
      <c r="AA129" s="22">
        <f t="shared" si="11"/>
        <v>10</v>
      </c>
      <c r="AB129" s="79">
        <f t="shared" si="21"/>
        <v>14.6551336935531</v>
      </c>
    </row>
    <row r="130" spans="5:28" x14ac:dyDescent="0.25">
      <c r="E130" s="12"/>
      <c r="F130" s="13"/>
      <c r="G130" s="22">
        <v>35</v>
      </c>
      <c r="H130" s="26">
        <f t="shared" si="16"/>
        <v>12.791666666666668</v>
      </c>
      <c r="I130" s="22">
        <f t="shared" si="24"/>
        <v>10</v>
      </c>
      <c r="J130" s="79">
        <f t="shared" si="22"/>
        <v>14.450159990360323</v>
      </c>
      <c r="K130" s="13"/>
      <c r="L130" s="13"/>
      <c r="M130" s="22">
        <v>35</v>
      </c>
      <c r="N130" s="26">
        <f t="shared" si="17"/>
        <v>12.791666666666668</v>
      </c>
      <c r="O130" s="22">
        <f t="shared" si="25"/>
        <v>10</v>
      </c>
      <c r="P130" s="79">
        <f t="shared" si="23"/>
        <v>19.999232114441341</v>
      </c>
      <c r="Q130" s="13"/>
      <c r="R130" s="13"/>
      <c r="S130" s="22">
        <v>35</v>
      </c>
      <c r="T130" s="26">
        <f t="shared" si="18"/>
        <v>12.791666666666668</v>
      </c>
      <c r="U130" s="22">
        <f t="shared" si="26"/>
        <v>10</v>
      </c>
      <c r="V130" s="79">
        <f t="shared" si="20"/>
        <v>20.001752751040677</v>
      </c>
      <c r="W130" s="13"/>
      <c r="X130" s="13"/>
      <c r="Y130" s="22">
        <v>35</v>
      </c>
      <c r="Z130" s="26">
        <f t="shared" si="19"/>
        <v>12.791666666666668</v>
      </c>
      <c r="AA130" s="22">
        <f t="shared" si="11"/>
        <v>10</v>
      </c>
      <c r="AB130" s="79">
        <f t="shared" si="21"/>
        <v>14.416987341646603</v>
      </c>
    </row>
    <row r="131" spans="5:28" x14ac:dyDescent="0.25">
      <c r="E131" s="12"/>
      <c r="F131" s="13"/>
      <c r="G131" s="22">
        <v>36</v>
      </c>
      <c r="H131" s="26">
        <f t="shared" si="16"/>
        <v>13.283333333333335</v>
      </c>
      <c r="I131" s="22">
        <f t="shared" si="24"/>
        <v>10</v>
      </c>
      <c r="J131" s="79">
        <f t="shared" si="22"/>
        <v>14.719078121627234</v>
      </c>
      <c r="K131" s="13"/>
      <c r="L131" s="13"/>
      <c r="M131" s="22">
        <v>36</v>
      </c>
      <c r="N131" s="26">
        <f t="shared" si="17"/>
        <v>13.283333333333335</v>
      </c>
      <c r="O131" s="22">
        <f t="shared" si="25"/>
        <v>10</v>
      </c>
      <c r="P131" s="79">
        <f t="shared" si="23"/>
        <v>19.999513613850574</v>
      </c>
      <c r="Q131" s="13"/>
      <c r="R131" s="13"/>
      <c r="S131" s="22">
        <v>36</v>
      </c>
      <c r="T131" s="26">
        <f t="shared" si="18"/>
        <v>13.283333333333335</v>
      </c>
      <c r="U131" s="22">
        <f t="shared" si="26"/>
        <v>10</v>
      </c>
      <c r="V131" s="79">
        <f t="shared" si="20"/>
        <v>20.001938275923891</v>
      </c>
      <c r="W131" s="13"/>
      <c r="X131" s="13"/>
      <c r="Y131" s="22">
        <v>36</v>
      </c>
      <c r="Z131" s="26">
        <f t="shared" si="19"/>
        <v>13.283333333333335</v>
      </c>
      <c r="AA131" s="22">
        <f t="shared" si="11"/>
        <v>10</v>
      </c>
      <c r="AB131" s="79">
        <f t="shared" si="21"/>
        <v>15.460844668428855</v>
      </c>
    </row>
    <row r="132" spans="5:28" x14ac:dyDescent="0.25">
      <c r="E132" s="12"/>
      <c r="F132" s="13"/>
      <c r="G132" s="22">
        <v>37</v>
      </c>
      <c r="H132" s="26">
        <f t="shared" si="16"/>
        <v>13.775000000000002</v>
      </c>
      <c r="I132" s="22">
        <f t="shared" si="24"/>
        <v>10</v>
      </c>
      <c r="J132" s="79">
        <f t="shared" si="22"/>
        <v>14.974965794142454</v>
      </c>
      <c r="K132" s="13"/>
      <c r="L132" s="13"/>
      <c r="M132" s="22">
        <v>37</v>
      </c>
      <c r="N132" s="26">
        <f t="shared" si="17"/>
        <v>13.775000000000002</v>
      </c>
      <c r="O132" s="22">
        <f t="shared" si="25"/>
        <v>10</v>
      </c>
      <c r="P132" s="79">
        <f t="shared" si="23"/>
        <v>19.999692283349141</v>
      </c>
      <c r="Q132" s="13"/>
      <c r="R132" s="13"/>
      <c r="S132" s="22">
        <v>37</v>
      </c>
      <c r="T132" s="26">
        <f t="shared" si="18"/>
        <v>13.775000000000002</v>
      </c>
      <c r="U132" s="22">
        <f t="shared" si="26"/>
        <v>10</v>
      </c>
      <c r="V132" s="79">
        <f t="shared" si="20"/>
        <v>20.001699492098965</v>
      </c>
      <c r="W132" s="13"/>
      <c r="X132" s="13"/>
      <c r="Y132" s="22">
        <v>37</v>
      </c>
      <c r="Z132" s="26">
        <f t="shared" si="19"/>
        <v>13.775000000000002</v>
      </c>
      <c r="AA132" s="22">
        <f t="shared" si="11"/>
        <v>10</v>
      </c>
      <c r="AB132" s="79">
        <f t="shared" si="21"/>
        <v>17.431115318354379</v>
      </c>
    </row>
    <row r="133" spans="5:28" x14ac:dyDescent="0.25">
      <c r="E133" s="12"/>
      <c r="F133" s="13"/>
      <c r="G133" s="22">
        <v>38</v>
      </c>
      <c r="H133" s="26">
        <f t="shared" si="16"/>
        <v>14.266666666666669</v>
      </c>
      <c r="I133" s="22">
        <f t="shared" si="24"/>
        <v>10</v>
      </c>
      <c r="J133" s="79">
        <f t="shared" si="22"/>
        <v>15.218454400272428</v>
      </c>
      <c r="K133" s="13"/>
      <c r="L133" s="13"/>
      <c r="M133" s="22">
        <v>38</v>
      </c>
      <c r="N133" s="26">
        <f t="shared" si="17"/>
        <v>14.266666666666669</v>
      </c>
      <c r="O133" s="22">
        <f t="shared" si="25"/>
        <v>10</v>
      </c>
      <c r="P133" s="79">
        <f t="shared" si="23"/>
        <v>19.999805535822773</v>
      </c>
      <c r="Q133" s="13"/>
      <c r="R133" s="13"/>
      <c r="S133" s="22">
        <v>38</v>
      </c>
      <c r="T133" s="26">
        <f t="shared" si="18"/>
        <v>14.266666666666669</v>
      </c>
      <c r="U133" s="22">
        <f t="shared" si="26"/>
        <v>10</v>
      </c>
      <c r="V133" s="79">
        <f t="shared" si="20"/>
        <v>20.001288429810337</v>
      </c>
      <c r="W133" s="13"/>
      <c r="X133" s="13"/>
      <c r="Y133" s="22">
        <v>38</v>
      </c>
      <c r="Z133" s="26">
        <f t="shared" si="19"/>
        <v>14.266666666666669</v>
      </c>
      <c r="AA133" s="22">
        <f t="shared" si="11"/>
        <v>10</v>
      </c>
      <c r="AB133" s="79">
        <f t="shared" si="21"/>
        <v>19.79648360685087</v>
      </c>
    </row>
    <row r="134" spans="5:28" x14ac:dyDescent="0.25">
      <c r="E134" s="12"/>
      <c r="F134" s="13"/>
      <c r="G134" s="22">
        <v>39</v>
      </c>
      <c r="H134" s="26">
        <f t="shared" si="16"/>
        <v>14.758333333333336</v>
      </c>
      <c r="I134" s="22">
        <f t="shared" si="24"/>
        <v>10</v>
      </c>
      <c r="J134" s="79">
        <f t="shared" si="22"/>
        <v>15.450144738194393</v>
      </c>
      <c r="K134" s="13"/>
      <c r="L134" s="13"/>
      <c r="M134" s="22">
        <v>39</v>
      </c>
      <c r="N134" s="26">
        <f t="shared" si="17"/>
        <v>14.758333333333336</v>
      </c>
      <c r="O134" s="22">
        <f t="shared" si="25"/>
        <v>10</v>
      </c>
      <c r="P134" s="79">
        <f t="shared" si="23"/>
        <v>19.999877234157182</v>
      </c>
      <c r="Q134" s="13"/>
      <c r="R134" s="13"/>
      <c r="S134" s="22">
        <v>39</v>
      </c>
      <c r="T134" s="26">
        <f t="shared" si="18"/>
        <v>14.758333333333336</v>
      </c>
      <c r="U134" s="22">
        <f t="shared" si="26"/>
        <v>10</v>
      </c>
      <c r="V134" s="79">
        <f t="shared" si="20"/>
        <v>20.000861220647593</v>
      </c>
      <c r="W134" s="13"/>
      <c r="X134" s="13"/>
      <c r="Y134" s="22">
        <v>39</v>
      </c>
      <c r="Z134" s="26">
        <f t="shared" si="19"/>
        <v>14.758333333333336</v>
      </c>
      <c r="AA134" s="22">
        <f t="shared" si="11"/>
        <v>10</v>
      </c>
      <c r="AB134" s="79">
        <f t="shared" si="21"/>
        <v>21.986247037667411</v>
      </c>
    </row>
    <row r="135" spans="5:28" x14ac:dyDescent="0.25">
      <c r="E135" s="12"/>
      <c r="F135" s="13"/>
      <c r="G135" s="22">
        <v>40</v>
      </c>
      <c r="H135" s="26">
        <f t="shared" si="16"/>
        <v>15.250000000000004</v>
      </c>
      <c r="I135" s="22">
        <f t="shared" si="24"/>
        <v>10</v>
      </c>
      <c r="J135" s="79">
        <f t="shared" si="22"/>
        <v>15.670608494341323</v>
      </c>
      <c r="K135" s="13"/>
      <c r="L135" s="13"/>
      <c r="M135" s="22">
        <v>40</v>
      </c>
      <c r="N135" s="26">
        <f t="shared" si="17"/>
        <v>15.250000000000004</v>
      </c>
      <c r="O135" s="22">
        <f t="shared" si="25"/>
        <v>10</v>
      </c>
      <c r="P135" s="79">
        <f t="shared" si="23"/>
        <v>19.999922572985806</v>
      </c>
      <c r="Q135" s="13"/>
      <c r="R135" s="13"/>
      <c r="S135" s="22">
        <v>40</v>
      </c>
      <c r="T135" s="26">
        <f t="shared" si="18"/>
        <v>15.250000000000004</v>
      </c>
      <c r="U135" s="22">
        <f t="shared" si="26"/>
        <v>10</v>
      </c>
      <c r="V135" s="79">
        <f t="shared" si="20"/>
        <v>20.000499072794781</v>
      </c>
      <c r="W135" s="13"/>
      <c r="X135" s="13"/>
      <c r="Y135" s="22">
        <v>40</v>
      </c>
      <c r="Z135" s="26">
        <f t="shared" si="19"/>
        <v>15.250000000000004</v>
      </c>
      <c r="AA135" s="22">
        <f t="shared" si="11"/>
        <v>10</v>
      </c>
      <c r="AB135" s="79">
        <f t="shared" si="21"/>
        <v>23.522773157372733</v>
      </c>
    </row>
    <row r="136" spans="5:28" x14ac:dyDescent="0.25">
      <c r="E136" s="12"/>
      <c r="F136" s="13"/>
      <c r="G136" s="22">
        <v>41</v>
      </c>
      <c r="H136" s="26">
        <f t="shared" si="16"/>
        <v>15.741666666666671</v>
      </c>
      <c r="I136" s="22">
        <f t="shared" si="24"/>
        <v>10</v>
      </c>
      <c r="J136" s="79">
        <f t="shared" si="22"/>
        <v>15.880389654014817</v>
      </c>
      <c r="K136" s="13"/>
      <c r="L136" s="13"/>
      <c r="M136" s="22">
        <v>41</v>
      </c>
      <c r="N136" s="26">
        <f t="shared" si="17"/>
        <v>15.741666666666671</v>
      </c>
      <c r="O136" s="22">
        <f t="shared" si="25"/>
        <v>10</v>
      </c>
      <c r="P136" s="79">
        <f t="shared" si="23"/>
        <v>19.999951212370497</v>
      </c>
      <c r="Q136" s="13"/>
      <c r="R136" s="13"/>
      <c r="S136" s="22">
        <v>41</v>
      </c>
      <c r="T136" s="26">
        <f t="shared" si="18"/>
        <v>15.741666666666671</v>
      </c>
      <c r="U136" s="22">
        <f t="shared" si="26"/>
        <v>10</v>
      </c>
      <c r="V136" s="79">
        <f t="shared" si="20"/>
        <v>20.000231642374917</v>
      </c>
      <c r="W136" s="13"/>
      <c r="X136" s="13"/>
      <c r="Y136" s="22">
        <v>41</v>
      </c>
      <c r="Z136" s="26">
        <f t="shared" si="19"/>
        <v>15.741666666666671</v>
      </c>
      <c r="AA136" s="22">
        <f t="shared" si="11"/>
        <v>10</v>
      </c>
      <c r="AB136" s="79">
        <f t="shared" si="21"/>
        <v>24.12055191038657</v>
      </c>
    </row>
    <row r="137" spans="5:28" x14ac:dyDescent="0.25">
      <c r="E137" s="12"/>
      <c r="F137" s="13"/>
      <c r="G137" s="22">
        <v>42</v>
      </c>
      <c r="H137" s="26">
        <f t="shared" si="16"/>
        <v>16.233333333333338</v>
      </c>
      <c r="I137" s="22">
        <f t="shared" si="24"/>
        <v>10</v>
      </c>
      <c r="J137" s="79">
        <f t="shared" si="22"/>
        <v>16.080005843646578</v>
      </c>
      <c r="K137" s="13"/>
      <c r="L137" s="13"/>
      <c r="M137" s="22">
        <v>42</v>
      </c>
      <c r="N137" s="26">
        <f t="shared" si="17"/>
        <v>16.233333333333338</v>
      </c>
      <c r="O137" s="22">
        <f t="shared" si="25"/>
        <v>10</v>
      </c>
      <c r="P137" s="79">
        <f t="shared" si="23"/>
        <v>19.999969284881548</v>
      </c>
      <c r="Q137" s="13"/>
      <c r="R137" s="13"/>
      <c r="S137" s="22">
        <v>42</v>
      </c>
      <c r="T137" s="26">
        <f t="shared" si="18"/>
        <v>16.233333333333338</v>
      </c>
      <c r="U137" s="22">
        <f t="shared" si="26"/>
        <v>10</v>
      </c>
      <c r="V137" s="79">
        <f t="shared" si="20"/>
        <v>20.000057605507116</v>
      </c>
      <c r="W137" s="13"/>
      <c r="X137" s="13"/>
      <c r="Y137" s="22">
        <v>42</v>
      </c>
      <c r="Z137" s="26">
        <f t="shared" si="19"/>
        <v>16.233333333333338</v>
      </c>
      <c r="AA137" s="22">
        <f t="shared" si="11"/>
        <v>10</v>
      </c>
      <c r="AB137" s="79">
        <f t="shared" si="21"/>
        <v>23.732622657109339</v>
      </c>
    </row>
    <row r="138" spans="5:28" x14ac:dyDescent="0.25">
      <c r="E138" s="12"/>
      <c r="F138" s="13"/>
      <c r="G138" s="22">
        <v>43</v>
      </c>
      <c r="H138" s="26">
        <f t="shared" si="16"/>
        <v>16.725000000000005</v>
      </c>
      <c r="I138" s="22">
        <f t="shared" si="24"/>
        <v>10</v>
      </c>
      <c r="J138" s="79">
        <f t="shared" si="22"/>
        <v>16.269949608020468</v>
      </c>
      <c r="K138" s="13"/>
      <c r="L138" s="13"/>
      <c r="M138" s="22">
        <v>43</v>
      </c>
      <c r="N138" s="26">
        <f t="shared" si="17"/>
        <v>16.725000000000005</v>
      </c>
      <c r="O138" s="22">
        <f t="shared" si="25"/>
        <v>10</v>
      </c>
      <c r="P138" s="79">
        <f t="shared" si="23"/>
        <v>19.999980678491529</v>
      </c>
      <c r="Q138" s="13"/>
      <c r="R138" s="13"/>
      <c r="S138" s="22">
        <v>43</v>
      </c>
      <c r="T138" s="26">
        <f t="shared" si="18"/>
        <v>16.725000000000005</v>
      </c>
      <c r="U138" s="22">
        <f t="shared" si="26"/>
        <v>10</v>
      </c>
      <c r="V138" s="79">
        <f t="shared" si="20"/>
        <v>19.999960300320716</v>
      </c>
      <c r="W138" s="13"/>
      <c r="X138" s="13"/>
      <c r="Y138" s="22">
        <v>43</v>
      </c>
      <c r="Z138" s="26">
        <f t="shared" si="19"/>
        <v>16.725000000000005</v>
      </c>
      <c r="AA138" s="22">
        <f t="shared" si="11"/>
        <v>10</v>
      </c>
      <c r="AB138" s="79">
        <f t="shared" si="21"/>
        <v>22.53882901703588</v>
      </c>
    </row>
    <row r="139" spans="5:28" x14ac:dyDescent="0.25">
      <c r="E139" s="12"/>
      <c r="F139" s="13"/>
      <c r="G139" s="22">
        <v>44</v>
      </c>
      <c r="H139" s="26">
        <f t="shared" si="16"/>
        <v>17.216666666666672</v>
      </c>
      <c r="I139" s="22">
        <f t="shared" si="24"/>
        <v>10</v>
      </c>
      <c r="J139" s="79">
        <f t="shared" si="22"/>
        <v>16.450689625606607</v>
      </c>
      <c r="K139" s="13"/>
      <c r="L139" s="13"/>
      <c r="M139" s="22">
        <v>44</v>
      </c>
      <c r="N139" s="26">
        <f t="shared" si="17"/>
        <v>17.216666666666672</v>
      </c>
      <c r="O139" s="22">
        <f t="shared" si="25"/>
        <v>10</v>
      </c>
      <c r="P139" s="79">
        <f t="shared" si="23"/>
        <v>19.999987855054307</v>
      </c>
      <c r="Q139" s="13"/>
      <c r="R139" s="13"/>
      <c r="S139" s="22">
        <v>44</v>
      </c>
      <c r="T139" s="26">
        <f t="shared" si="18"/>
        <v>17.216666666666672</v>
      </c>
      <c r="U139" s="22">
        <f t="shared" si="26"/>
        <v>10</v>
      </c>
      <c r="V139" s="79">
        <f t="shared" si="20"/>
        <v>19.999918212840434</v>
      </c>
      <c r="W139" s="13"/>
      <c r="X139" s="13"/>
      <c r="Y139" s="22">
        <v>44</v>
      </c>
      <c r="Z139" s="26">
        <f t="shared" si="19"/>
        <v>17.216666666666672</v>
      </c>
      <c r="AA139" s="22">
        <f t="shared" si="11"/>
        <v>10</v>
      </c>
      <c r="AB139" s="79">
        <f t="shared" si="21"/>
        <v>20.883999621814642</v>
      </c>
    </row>
    <row r="140" spans="5:28" x14ac:dyDescent="0.25">
      <c r="E140" s="12"/>
      <c r="F140" s="13"/>
      <c r="G140" s="22">
        <v>45</v>
      </c>
      <c r="H140" s="26">
        <f t="shared" si="16"/>
        <v>17.708333333333339</v>
      </c>
      <c r="I140" s="22">
        <f t="shared" si="24"/>
        <v>10</v>
      </c>
      <c r="J140" s="79">
        <f t="shared" si="22"/>
        <v>16.622671865006353</v>
      </c>
      <c r="K140" s="13"/>
      <c r="L140" s="13"/>
      <c r="M140" s="22">
        <v>45</v>
      </c>
      <c r="N140" s="26">
        <f t="shared" si="17"/>
        <v>17.708333333333339</v>
      </c>
      <c r="O140" s="22">
        <f t="shared" si="25"/>
        <v>10</v>
      </c>
      <c r="P140" s="79">
        <f t="shared" si="23"/>
        <v>19.999992371596711</v>
      </c>
      <c r="Q140" s="13"/>
      <c r="R140" s="13"/>
      <c r="S140" s="22">
        <v>45</v>
      </c>
      <c r="T140" s="26">
        <f t="shared" si="18"/>
        <v>17.708333333333339</v>
      </c>
      <c r="U140" s="22">
        <f t="shared" si="26"/>
        <v>10</v>
      </c>
      <c r="V140" s="79">
        <f t="shared" si="20"/>
        <v>19.999911076312046</v>
      </c>
      <c r="W140" s="13"/>
      <c r="X140" s="13"/>
      <c r="Y140" s="22">
        <v>45</v>
      </c>
      <c r="Z140" s="26">
        <f t="shared" si="19"/>
        <v>17.708333333333339</v>
      </c>
      <c r="AA140" s="22">
        <f t="shared" si="11"/>
        <v>10</v>
      </c>
      <c r="AB140" s="79">
        <f t="shared" si="21"/>
        <v>19.184692716061594</v>
      </c>
    </row>
    <row r="141" spans="5:28" x14ac:dyDescent="0.25">
      <c r="E141" s="12"/>
      <c r="F141" s="13"/>
      <c r="G141" s="22">
        <v>46</v>
      </c>
      <c r="H141" s="26">
        <f t="shared" si="16"/>
        <v>18.200000000000006</v>
      </c>
      <c r="I141" s="22">
        <f t="shared" si="24"/>
        <v>10</v>
      </c>
      <c r="J141" s="79">
        <f t="shared" si="22"/>
        <v>16.786320685361559</v>
      </c>
      <c r="K141" s="13"/>
      <c r="L141" s="13"/>
      <c r="M141" s="22">
        <v>46</v>
      </c>
      <c r="N141" s="26">
        <f t="shared" si="17"/>
        <v>18.200000000000006</v>
      </c>
      <c r="O141" s="22">
        <f t="shared" si="25"/>
        <v>10</v>
      </c>
      <c r="P141" s="79">
        <f t="shared" si="23"/>
        <v>19.999995211806933</v>
      </c>
      <c r="Q141" s="13"/>
      <c r="R141" s="13"/>
      <c r="S141" s="22">
        <v>46</v>
      </c>
      <c r="T141" s="26">
        <f t="shared" si="18"/>
        <v>18.200000000000006</v>
      </c>
      <c r="U141" s="22">
        <f t="shared" si="26"/>
        <v>10</v>
      </c>
      <c r="V141" s="79">
        <f t="shared" si="20"/>
        <v>19.999922721953308</v>
      </c>
      <c r="W141" s="13"/>
      <c r="X141" s="13"/>
      <c r="Y141" s="22">
        <v>46</v>
      </c>
      <c r="Z141" s="26">
        <f t="shared" si="19"/>
        <v>18.200000000000006</v>
      </c>
      <c r="AA141" s="22">
        <f t="shared" si="11"/>
        <v>10</v>
      </c>
      <c r="AB141" s="79">
        <f t="shared" si="21"/>
        <v>17.828490009216257</v>
      </c>
    </row>
    <row r="142" spans="5:28" x14ac:dyDescent="0.25">
      <c r="E142" s="12"/>
      <c r="F142" s="13"/>
      <c r="G142" s="22">
        <v>47</v>
      </c>
      <c r="H142" s="26">
        <f t="shared" si="16"/>
        <v>18.691666666666674</v>
      </c>
      <c r="I142" s="22">
        <f t="shared" si="24"/>
        <v>10</v>
      </c>
      <c r="J142" s="79">
        <f t="shared" si="22"/>
        <v>16.942039883443414</v>
      </c>
      <c r="K142" s="13"/>
      <c r="L142" s="13"/>
      <c r="M142" s="22">
        <v>47</v>
      </c>
      <c r="N142" s="26">
        <f t="shared" si="17"/>
        <v>18.691666666666674</v>
      </c>
      <c r="O142" s="22">
        <f t="shared" si="25"/>
        <v>10</v>
      </c>
      <c r="P142" s="79">
        <f t="shared" si="23"/>
        <v>19.999996996519751</v>
      </c>
      <c r="Q142" s="13"/>
      <c r="R142" s="13"/>
      <c r="S142" s="22">
        <v>47</v>
      </c>
      <c r="T142" s="26">
        <f t="shared" si="18"/>
        <v>18.691666666666674</v>
      </c>
      <c r="U142" s="22">
        <f t="shared" si="26"/>
        <v>10</v>
      </c>
      <c r="V142" s="79">
        <f t="shared" si="20"/>
        <v>19.999941809294221</v>
      </c>
      <c r="W142" s="13"/>
      <c r="X142" s="13"/>
      <c r="Y142" s="22">
        <v>47</v>
      </c>
      <c r="Z142" s="26">
        <f t="shared" si="19"/>
        <v>18.691666666666674</v>
      </c>
      <c r="AA142" s="22">
        <f t="shared" si="11"/>
        <v>10</v>
      </c>
      <c r="AB142" s="79">
        <f t="shared" si="21"/>
        <v>17.089259990091684</v>
      </c>
    </row>
    <row r="143" spans="5:28" x14ac:dyDescent="0.25">
      <c r="E143" s="12"/>
      <c r="F143" s="13"/>
      <c r="G143" s="22">
        <v>48</v>
      </c>
      <c r="H143" s="26">
        <f t="shared" si="16"/>
        <v>19.183333333333341</v>
      </c>
      <c r="I143" s="22">
        <f t="shared" si="24"/>
        <v>10</v>
      </c>
      <c r="J143" s="79">
        <f t="shared" si="22"/>
        <v>17.090213690004468</v>
      </c>
      <c r="K143" s="13"/>
      <c r="L143" s="13"/>
      <c r="M143" s="22">
        <v>48</v>
      </c>
      <c r="N143" s="26">
        <f t="shared" si="17"/>
        <v>19.183333333333341</v>
      </c>
      <c r="O143" s="22">
        <f t="shared" si="25"/>
        <v>10</v>
      </c>
      <c r="P143" s="79">
        <f t="shared" si="23"/>
        <v>19.999998117187481</v>
      </c>
      <c r="Q143" s="13"/>
      <c r="R143" s="13"/>
      <c r="S143" s="22">
        <v>48</v>
      </c>
      <c r="T143" s="26">
        <f t="shared" si="18"/>
        <v>19.183333333333341</v>
      </c>
      <c r="U143" s="22">
        <f t="shared" si="26"/>
        <v>10</v>
      </c>
      <c r="V143" s="79">
        <f t="shared" si="20"/>
        <v>19.999961366101033</v>
      </c>
      <c r="W143" s="13"/>
      <c r="X143" s="13"/>
      <c r="Y143" s="22">
        <v>48</v>
      </c>
      <c r="Z143" s="26">
        <f t="shared" si="19"/>
        <v>19.183333333333341</v>
      </c>
      <c r="AA143" s="22">
        <f t="shared" si="11"/>
        <v>10</v>
      </c>
      <c r="AB143" s="79">
        <f t="shared" si="21"/>
        <v>17.076014331377568</v>
      </c>
    </row>
    <row r="144" spans="5:28" x14ac:dyDescent="0.25">
      <c r="E144" s="12"/>
      <c r="F144" s="13"/>
      <c r="G144" s="22">
        <v>49</v>
      </c>
      <c r="H144" s="26">
        <f t="shared" si="16"/>
        <v>19.675000000000008</v>
      </c>
      <c r="I144" s="22">
        <f t="shared" si="24"/>
        <v>10</v>
      </c>
      <c r="J144" s="79">
        <f t="shared" si="22"/>
        <v>17.231207717852278</v>
      </c>
      <c r="K144" s="13"/>
      <c r="L144" s="13"/>
      <c r="M144" s="22">
        <v>49</v>
      </c>
      <c r="N144" s="26">
        <f t="shared" si="17"/>
        <v>19.675000000000008</v>
      </c>
      <c r="O144" s="22">
        <f t="shared" si="25"/>
        <v>10</v>
      </c>
      <c r="P144" s="79">
        <f t="shared" si="23"/>
        <v>19.999998820408642</v>
      </c>
      <c r="Q144" s="13"/>
      <c r="R144" s="13"/>
      <c r="S144" s="22">
        <v>49</v>
      </c>
      <c r="T144" s="26">
        <f t="shared" si="18"/>
        <v>19.675000000000008</v>
      </c>
      <c r="U144" s="22">
        <f t="shared" si="26"/>
        <v>10</v>
      </c>
      <c r="V144" s="79">
        <f t="shared" si="20"/>
        <v>19.999977809023207</v>
      </c>
      <c r="W144" s="13"/>
      <c r="X144" s="13"/>
      <c r="Y144" s="22">
        <v>49</v>
      </c>
      <c r="Z144" s="26">
        <f t="shared" si="19"/>
        <v>19.675000000000008</v>
      </c>
      <c r="AA144" s="22">
        <f t="shared" si="11"/>
        <v>10</v>
      </c>
      <c r="AB144" s="79">
        <f t="shared" si="21"/>
        <v>17.723750860095386</v>
      </c>
    </row>
    <row r="145" spans="5:28" x14ac:dyDescent="0.25">
      <c r="E145" s="12"/>
      <c r="F145" s="13"/>
      <c r="G145" s="22">
        <v>50</v>
      </c>
      <c r="H145" s="26">
        <f t="shared" si="16"/>
        <v>20.166666666666675</v>
      </c>
      <c r="I145" s="22">
        <f t="shared" si="24"/>
        <v>10</v>
      </c>
      <c r="J145" s="79">
        <f t="shared" si="22"/>
        <v>17.365369863984082</v>
      </c>
      <c r="K145" s="13"/>
      <c r="L145" s="13"/>
      <c r="M145" s="22">
        <v>50</v>
      </c>
      <c r="N145" s="26">
        <f t="shared" si="17"/>
        <v>20.166666666666675</v>
      </c>
      <c r="O145" s="22">
        <f t="shared" si="25"/>
        <v>10</v>
      </c>
      <c r="P145" s="79">
        <f t="shared" si="23"/>
        <v>19.999999261398109</v>
      </c>
      <c r="Q145" s="13"/>
      <c r="R145" s="13"/>
      <c r="S145" s="22">
        <v>50</v>
      </c>
      <c r="T145" s="26">
        <f t="shared" si="18"/>
        <v>20.166666666666675</v>
      </c>
      <c r="U145" s="22">
        <f t="shared" si="26"/>
        <v>10</v>
      </c>
      <c r="V145" s="79">
        <f t="shared" si="20"/>
        <v>19.999989871095615</v>
      </c>
      <c r="W145" s="13"/>
      <c r="X145" s="13"/>
      <c r="Y145" s="22">
        <v>50</v>
      </c>
      <c r="Z145" s="26">
        <f t="shared" si="19"/>
        <v>20.166666666666675</v>
      </c>
      <c r="AA145" s="22">
        <f t="shared" si="11"/>
        <v>10</v>
      </c>
      <c r="AB145" s="79">
        <f t="shared" si="21"/>
        <v>18.824417024486987</v>
      </c>
    </row>
    <row r="146" spans="5:28" x14ac:dyDescent="0.25">
      <c r="E146" s="12"/>
      <c r="F146" s="13"/>
      <c r="G146" s="22">
        <v>51</v>
      </c>
      <c r="H146" s="26">
        <f t="shared" si="16"/>
        <v>20.658333333333342</v>
      </c>
      <c r="I146" s="22">
        <f t="shared" si="24"/>
        <v>10</v>
      </c>
      <c r="J146" s="79">
        <f t="shared" si="22"/>
        <v>17.493031168008393</v>
      </c>
      <c r="K146" s="13"/>
      <c r="L146" s="13"/>
      <c r="M146" s="22">
        <v>51</v>
      </c>
      <c r="N146" s="26">
        <f t="shared" si="17"/>
        <v>20.658333333333342</v>
      </c>
      <c r="O146" s="22">
        <f t="shared" si="25"/>
        <v>10</v>
      </c>
      <c r="P146" s="79">
        <f t="shared" si="23"/>
        <v>19.999999537773483</v>
      </c>
      <c r="Q146" s="13"/>
      <c r="R146" s="13"/>
      <c r="S146" s="22">
        <v>51</v>
      </c>
      <c r="T146" s="26">
        <f t="shared" si="18"/>
        <v>20.658333333333342</v>
      </c>
      <c r="U146" s="22">
        <f t="shared" si="26"/>
        <v>10</v>
      </c>
      <c r="V146" s="79">
        <f t="shared" si="20"/>
        <v>19.999997666144324</v>
      </c>
      <c r="W146" s="13"/>
      <c r="X146" s="13"/>
      <c r="Y146" s="22">
        <v>51</v>
      </c>
      <c r="Z146" s="26">
        <f t="shared" si="19"/>
        <v>20.658333333333342</v>
      </c>
      <c r="AA146" s="22">
        <f t="shared" si="11"/>
        <v>10</v>
      </c>
      <c r="AB146" s="79">
        <f t="shared" si="21"/>
        <v>20.087250125260802</v>
      </c>
    </row>
    <row r="147" spans="5:28" x14ac:dyDescent="0.25">
      <c r="E147" s="12"/>
      <c r="F147" s="13"/>
      <c r="G147" s="22">
        <v>52</v>
      </c>
      <c r="H147" s="26">
        <f t="shared" si="16"/>
        <v>21.150000000000009</v>
      </c>
      <c r="I147" s="22">
        <f t="shared" si="24"/>
        <v>10</v>
      </c>
      <c r="J147" s="79">
        <f t="shared" si="22"/>
        <v>17.614506628971697</v>
      </c>
      <c r="K147" s="13"/>
      <c r="L147" s="13"/>
      <c r="M147" s="22">
        <v>52</v>
      </c>
      <c r="N147" s="26">
        <f t="shared" si="17"/>
        <v>21.150000000000009</v>
      </c>
      <c r="O147" s="22">
        <f t="shared" si="25"/>
        <v>10</v>
      </c>
      <c r="P147" s="79">
        <f t="shared" si="23"/>
        <v>19.999999710881799</v>
      </c>
      <c r="Q147" s="13"/>
      <c r="R147" s="13"/>
      <c r="S147" s="22">
        <v>52</v>
      </c>
      <c r="T147" s="26">
        <f t="shared" si="18"/>
        <v>21.150000000000009</v>
      </c>
      <c r="U147" s="22">
        <f t="shared" si="26"/>
        <v>10</v>
      </c>
      <c r="V147" s="79">
        <f t="shared" si="20"/>
        <v>20.000001982226006</v>
      </c>
      <c r="W147" s="13"/>
      <c r="X147" s="13"/>
      <c r="Y147" s="22">
        <v>52</v>
      </c>
      <c r="Z147" s="26">
        <f t="shared" si="19"/>
        <v>21.150000000000009</v>
      </c>
      <c r="AA147" s="22">
        <f t="shared" si="11"/>
        <v>10</v>
      </c>
      <c r="AB147" s="79">
        <f t="shared" si="21"/>
        <v>21.212128457184853</v>
      </c>
    </row>
    <row r="148" spans="5:28" ht="15.75" thickBot="1" x14ac:dyDescent="0.3">
      <c r="E148" s="32"/>
      <c r="F148" s="33"/>
      <c r="G148" s="22">
        <v>53</v>
      </c>
      <c r="H148" s="26">
        <f t="shared" si="16"/>
        <v>21.641666666666676</v>
      </c>
      <c r="I148" s="22">
        <f t="shared" si="24"/>
        <v>10</v>
      </c>
      <c r="J148" s="79">
        <f t="shared" si="22"/>
        <v>17.730095982605729</v>
      </c>
      <c r="K148" s="33"/>
      <c r="L148" s="33"/>
      <c r="M148" s="22">
        <v>53</v>
      </c>
      <c r="N148" s="26">
        <f t="shared" si="17"/>
        <v>21.641666666666676</v>
      </c>
      <c r="O148" s="22">
        <f t="shared" si="25"/>
        <v>10</v>
      </c>
      <c r="P148" s="79">
        <f t="shared" si="23"/>
        <v>19.999999819248472</v>
      </c>
      <c r="Q148" s="33"/>
      <c r="R148" s="33"/>
      <c r="S148" s="22">
        <v>53</v>
      </c>
      <c r="T148" s="26">
        <f t="shared" si="18"/>
        <v>21.641666666666676</v>
      </c>
      <c r="U148" s="22">
        <f t="shared" si="26"/>
        <v>10</v>
      </c>
      <c r="V148" s="79">
        <f t="shared" si="20"/>
        <v>20.000003811158578</v>
      </c>
      <c r="W148" s="33"/>
      <c r="X148" s="33"/>
      <c r="Y148" s="22">
        <v>53</v>
      </c>
      <c r="Z148" s="26">
        <f t="shared" si="19"/>
        <v>21.641666666666676</v>
      </c>
      <c r="AA148" s="22">
        <f t="shared" si="11"/>
        <v>10</v>
      </c>
      <c r="AB148" s="79">
        <f t="shared" si="21"/>
        <v>21.958164558463253</v>
      </c>
    </row>
    <row r="149" spans="5:28" x14ac:dyDescent="0.25">
      <c r="G149" s="22">
        <v>54</v>
      </c>
      <c r="H149" s="26">
        <f t="shared" si="16"/>
        <v>22.133333333333344</v>
      </c>
      <c r="I149" s="22">
        <f t="shared" si="24"/>
        <v>10</v>
      </c>
      <c r="J149" s="79">
        <f t="shared" si="22"/>
        <v>17.840084440913117</v>
      </c>
      <c r="M149" s="22">
        <v>54</v>
      </c>
      <c r="N149" s="26">
        <f t="shared" si="17"/>
        <v>22.133333333333344</v>
      </c>
      <c r="O149" s="22">
        <f t="shared" si="25"/>
        <v>10</v>
      </c>
      <c r="P149" s="79">
        <f t="shared" si="23"/>
        <v>19.999999887050667</v>
      </c>
      <c r="S149" s="22">
        <v>54</v>
      </c>
      <c r="T149" s="26">
        <f t="shared" si="18"/>
        <v>22.133333333333344</v>
      </c>
      <c r="U149" s="22">
        <f t="shared" si="26"/>
        <v>10</v>
      </c>
      <c r="V149" s="79">
        <f t="shared" si="20"/>
        <v>20.000004077250566</v>
      </c>
      <c r="Y149" s="22">
        <v>54</v>
      </c>
      <c r="Z149" s="26">
        <f t="shared" si="19"/>
        <v>22.133333333333344</v>
      </c>
      <c r="AA149" s="22">
        <f t="shared" si="11"/>
        <v>10</v>
      </c>
      <c r="AB149" s="79">
        <f t="shared" si="21"/>
        <v>22.192509399437728</v>
      </c>
    </row>
    <row r="150" spans="5:28" x14ac:dyDescent="0.25">
      <c r="G150" s="22">
        <v>55</v>
      </c>
      <c r="H150" s="26">
        <f t="shared" si="16"/>
        <v>22.625000000000011</v>
      </c>
      <c r="I150" s="22">
        <f t="shared" si="24"/>
        <v>10</v>
      </c>
      <c r="J150" s="79">
        <f t="shared" si="22"/>
        <v>17.94474339591634</v>
      </c>
      <c r="M150" s="22">
        <v>55</v>
      </c>
      <c r="N150" s="26">
        <f t="shared" si="17"/>
        <v>22.625000000000011</v>
      </c>
      <c r="O150" s="22">
        <f t="shared" si="25"/>
        <v>10</v>
      </c>
      <c r="P150" s="79">
        <f t="shared" si="23"/>
        <v>19.999999929451278</v>
      </c>
      <c r="S150" s="22">
        <v>55</v>
      </c>
      <c r="T150" s="26">
        <f t="shared" si="18"/>
        <v>22.625000000000011</v>
      </c>
      <c r="U150" s="22">
        <f t="shared" si="26"/>
        <v>10</v>
      </c>
      <c r="V150" s="79">
        <f t="shared" si="20"/>
        <v>20.000003512574494</v>
      </c>
      <c r="Y150" s="22">
        <v>55</v>
      </c>
      <c r="Z150" s="26">
        <f t="shared" si="19"/>
        <v>22.625000000000011</v>
      </c>
      <c r="AA150" s="22">
        <f t="shared" si="11"/>
        <v>10</v>
      </c>
      <c r="AB150" s="79">
        <f t="shared" si="21"/>
        <v>21.910209084839508</v>
      </c>
    </row>
    <row r="151" spans="5:28" x14ac:dyDescent="0.25">
      <c r="G151" s="22">
        <v>56</v>
      </c>
      <c r="H151" s="26">
        <f t="shared" si="16"/>
        <v>23.116666666666678</v>
      </c>
      <c r="I151" s="22">
        <f t="shared" si="24"/>
        <v>10</v>
      </c>
      <c r="J151" s="79">
        <f t="shared" si="22"/>
        <v>18.04433108930645</v>
      </c>
      <c r="M151" s="22">
        <v>56</v>
      </c>
      <c r="N151" s="26">
        <f t="shared" si="17"/>
        <v>23.116666666666678</v>
      </c>
      <c r="O151" s="22">
        <f t="shared" si="25"/>
        <v>10</v>
      </c>
      <c r="P151" s="79">
        <f t="shared" si="23"/>
        <v>19.999999955953996</v>
      </c>
      <c r="S151" s="22">
        <v>56</v>
      </c>
      <c r="T151" s="26">
        <f t="shared" si="18"/>
        <v>23.116666666666678</v>
      </c>
      <c r="U151" s="22">
        <f t="shared" si="26"/>
        <v>10</v>
      </c>
      <c r="V151" s="79">
        <f t="shared" si="20"/>
        <v>20.000002627229442</v>
      </c>
      <c r="Y151" s="22">
        <v>56</v>
      </c>
      <c r="Z151" s="26">
        <f t="shared" si="19"/>
        <v>23.116666666666678</v>
      </c>
      <c r="AA151" s="22">
        <f t="shared" si="11"/>
        <v>10</v>
      </c>
      <c r="AB151" s="79">
        <f t="shared" si="21"/>
        <v>21.223344809372801</v>
      </c>
    </row>
    <row r="152" spans="5:28" x14ac:dyDescent="0.25">
      <c r="G152" s="22">
        <v>57</v>
      </c>
      <c r="H152" s="26">
        <f t="shared" si="16"/>
        <v>23.608333333333345</v>
      </c>
      <c r="I152" s="22">
        <f t="shared" si="24"/>
        <v>10</v>
      </c>
      <c r="J152" s="79">
        <f t="shared" si="22"/>
        <v>18.139093249643867</v>
      </c>
      <c r="M152" s="22">
        <v>57</v>
      </c>
      <c r="N152" s="26">
        <f t="shared" si="17"/>
        <v>23.608333333333345</v>
      </c>
      <c r="O152" s="22">
        <f t="shared" si="25"/>
        <v>10</v>
      </c>
      <c r="P152" s="79">
        <f t="shared" si="23"/>
        <v>19.99999997251199</v>
      </c>
      <c r="S152" s="22">
        <v>57</v>
      </c>
      <c r="T152" s="26">
        <f t="shared" si="18"/>
        <v>23.608333333333345</v>
      </c>
      <c r="U152" s="22">
        <f t="shared" si="26"/>
        <v>10</v>
      </c>
      <c r="V152" s="79">
        <f t="shared" si="20"/>
        <v>20.000001732420849</v>
      </c>
      <c r="Y152" s="22">
        <v>57</v>
      </c>
      <c r="Z152" s="26">
        <f t="shared" si="19"/>
        <v>23.608333333333345</v>
      </c>
      <c r="AA152" s="22">
        <f t="shared" si="11"/>
        <v>10</v>
      </c>
      <c r="AB152" s="79">
        <f t="shared" si="21"/>
        <v>20.324783152387393</v>
      </c>
    </row>
    <row r="153" spans="5:28" x14ac:dyDescent="0.25">
      <c r="G153" s="22">
        <v>58</v>
      </c>
      <c r="H153" s="26">
        <f t="shared" si="16"/>
        <v>24.100000000000012</v>
      </c>
      <c r="I153" s="22">
        <f t="shared" si="24"/>
        <v>10</v>
      </c>
      <c r="J153" s="79">
        <f t="shared" si="22"/>
        <v>18.229263698683578</v>
      </c>
      <c r="M153" s="22">
        <v>58</v>
      </c>
      <c r="N153" s="26">
        <f t="shared" si="17"/>
        <v>24.100000000000012</v>
      </c>
      <c r="O153" s="22">
        <f t="shared" si="25"/>
        <v>10</v>
      </c>
      <c r="P153" s="79">
        <f t="shared" si="23"/>
        <v>19.999999982852266</v>
      </c>
      <c r="S153" s="22">
        <v>58</v>
      </c>
      <c r="T153" s="26">
        <f t="shared" si="18"/>
        <v>24.100000000000012</v>
      </c>
      <c r="U153" s="22">
        <f t="shared" si="26"/>
        <v>10</v>
      </c>
      <c r="V153" s="79">
        <f t="shared" si="20"/>
        <v>20.000000986123226</v>
      </c>
      <c r="Y153" s="22">
        <v>58</v>
      </c>
      <c r="Z153" s="26">
        <f t="shared" si="19"/>
        <v>24.100000000000012</v>
      </c>
      <c r="AA153" s="22">
        <f t="shared" si="11"/>
        <v>10</v>
      </c>
      <c r="AB153" s="79">
        <f t="shared" si="21"/>
        <v>19.437093591959208</v>
      </c>
    </row>
    <row r="154" spans="5:28" x14ac:dyDescent="0.25">
      <c r="G154" s="22">
        <v>59</v>
      </c>
      <c r="H154" s="26">
        <f t="shared" si="16"/>
        <v>24.591666666666679</v>
      </c>
      <c r="I154" s="22">
        <f t="shared" si="24"/>
        <v>10</v>
      </c>
      <c r="J154" s="79">
        <f t="shared" si="22"/>
        <v>18.315064928320719</v>
      </c>
      <c r="M154" s="22">
        <v>59</v>
      </c>
      <c r="N154" s="26">
        <f t="shared" si="17"/>
        <v>24.591666666666679</v>
      </c>
      <c r="O154" s="22">
        <f t="shared" si="25"/>
        <v>10</v>
      </c>
      <c r="P154" s="79">
        <f t="shared" si="23"/>
        <v>19.999999989306904</v>
      </c>
      <c r="S154" s="22">
        <v>59</v>
      </c>
      <c r="T154" s="26">
        <f t="shared" si="18"/>
        <v>24.591666666666679</v>
      </c>
      <c r="U154" s="22">
        <f t="shared" si="26"/>
        <v>10</v>
      </c>
      <c r="V154" s="79">
        <f t="shared" si="20"/>
        <v>20.000000442267574</v>
      </c>
      <c r="Y154" s="22">
        <v>59</v>
      </c>
      <c r="Z154" s="26">
        <f t="shared" si="19"/>
        <v>24.591666666666679</v>
      </c>
      <c r="AA154" s="22">
        <f t="shared" si="11"/>
        <v>10</v>
      </c>
      <c r="AB154" s="79">
        <f t="shared" si="21"/>
        <v>18.759548166915589</v>
      </c>
    </row>
    <row r="155" spans="5:28" x14ac:dyDescent="0.25">
      <c r="G155" s="22">
        <v>60</v>
      </c>
      <c r="H155" s="26">
        <f t="shared" si="16"/>
        <v>25.083333333333346</v>
      </c>
      <c r="I155" s="22">
        <f t="shared" si="24"/>
        <v>10</v>
      </c>
      <c r="J155" s="79">
        <f t="shared" si="22"/>
        <v>18.396708649580262</v>
      </c>
      <c r="M155" s="22">
        <v>60</v>
      </c>
      <c r="N155" s="26">
        <f t="shared" si="17"/>
        <v>25.083333333333346</v>
      </c>
      <c r="O155" s="22">
        <f t="shared" si="25"/>
        <v>10</v>
      </c>
      <c r="P155" s="79">
        <f t="shared" si="23"/>
        <v>19.999999993334391</v>
      </c>
      <c r="S155" s="22">
        <v>60</v>
      </c>
      <c r="T155" s="26">
        <f t="shared" si="18"/>
        <v>25.083333333333346</v>
      </c>
      <c r="U155" s="22">
        <f t="shared" si="26"/>
        <v>10</v>
      </c>
      <c r="V155" s="79">
        <f t="shared" si="20"/>
        <v>20.000000093274615</v>
      </c>
      <c r="Y155" s="22">
        <v>60</v>
      </c>
      <c r="Z155" s="26">
        <f t="shared" si="19"/>
        <v>25.083333333333346</v>
      </c>
      <c r="AA155" s="22">
        <f t="shared" si="11"/>
        <v>10</v>
      </c>
      <c r="AB155" s="79">
        <f t="shared" si="21"/>
        <v>18.425341416950967</v>
      </c>
    </row>
    <row r="156" spans="5:28" x14ac:dyDescent="0.25">
      <c r="G156" s="22">
        <v>61</v>
      </c>
      <c r="H156" s="26">
        <f t="shared" si="16"/>
        <v>25.575000000000014</v>
      </c>
      <c r="I156" s="22">
        <f t="shared" si="24"/>
        <v>10</v>
      </c>
      <c r="J156" s="79">
        <f t="shared" si="22"/>
        <v>18.474396315005283</v>
      </c>
      <c r="M156" s="22">
        <v>61</v>
      </c>
      <c r="N156" s="26">
        <f t="shared" si="17"/>
        <v>25.575000000000014</v>
      </c>
      <c r="O156" s="22">
        <f t="shared" si="25"/>
        <v>10</v>
      </c>
      <c r="P156" s="79">
        <f t="shared" si="23"/>
        <v>19.999999995846427</v>
      </c>
      <c r="S156" s="22">
        <v>61</v>
      </c>
      <c r="T156" s="26">
        <f t="shared" si="18"/>
        <v>25.575000000000014</v>
      </c>
      <c r="U156" s="22">
        <f t="shared" si="26"/>
        <v>10</v>
      </c>
      <c r="V156" s="79">
        <f t="shared" si="20"/>
        <v>19.999999901959747</v>
      </c>
      <c r="Y156" s="22">
        <v>61</v>
      </c>
      <c r="Z156" s="26">
        <f t="shared" si="19"/>
        <v>25.575000000000014</v>
      </c>
      <c r="AA156" s="22">
        <f t="shared" si="11"/>
        <v>10</v>
      </c>
      <c r="AB156" s="79">
        <f t="shared" si="21"/>
        <v>18.477725944354333</v>
      </c>
    </row>
    <row r="157" spans="5:28" x14ac:dyDescent="0.25">
      <c r="G157" s="22">
        <v>62</v>
      </c>
      <c r="H157" s="26">
        <f t="shared" si="16"/>
        <v>26.066666666666681</v>
      </c>
      <c r="I157" s="22">
        <f t="shared" si="24"/>
        <v>10</v>
      </c>
      <c r="J157" s="79">
        <f t="shared" si="22"/>
        <v>18.548319615732886</v>
      </c>
      <c r="M157" s="22">
        <v>62</v>
      </c>
      <c r="N157" s="26">
        <f t="shared" si="17"/>
        <v>26.066666666666681</v>
      </c>
      <c r="O157" s="22">
        <f t="shared" si="25"/>
        <v>10</v>
      </c>
      <c r="P157" s="79">
        <f t="shared" si="23"/>
        <v>19.999999997412651</v>
      </c>
      <c r="S157" s="22">
        <v>62</v>
      </c>
      <c r="T157" s="26">
        <f t="shared" si="18"/>
        <v>26.066666666666681</v>
      </c>
      <c r="U157" s="22">
        <f t="shared" si="26"/>
        <v>10</v>
      </c>
      <c r="V157" s="79">
        <f t="shared" si="20"/>
        <v>19.99999982263336</v>
      </c>
      <c r="Y157" s="22">
        <v>62</v>
      </c>
      <c r="Z157" s="26">
        <f t="shared" si="19"/>
        <v>26.066666666666681</v>
      </c>
      <c r="AA157" s="22">
        <f t="shared" si="11"/>
        <v>10</v>
      </c>
      <c r="AB157" s="79">
        <f t="shared" si="21"/>
        <v>18.868676643753631</v>
      </c>
    </row>
    <row r="158" spans="5:28" x14ac:dyDescent="0.25">
      <c r="G158" s="22">
        <v>63</v>
      </c>
      <c r="H158" s="26">
        <f t="shared" si="16"/>
        <v>26.558333333333348</v>
      </c>
      <c r="I158" s="22">
        <f t="shared" si="24"/>
        <v>10</v>
      </c>
      <c r="J158" s="79">
        <f t="shared" si="22"/>
        <v>18.618660954484252</v>
      </c>
      <c r="M158" s="22">
        <v>63</v>
      </c>
      <c r="N158" s="26">
        <f t="shared" si="17"/>
        <v>26.558333333333348</v>
      </c>
      <c r="O158" s="22">
        <f t="shared" si="25"/>
        <v>10</v>
      </c>
      <c r="P158" s="79">
        <f t="shared" si="23"/>
        <v>19.999999998388816</v>
      </c>
      <c r="S158" s="22">
        <v>63</v>
      </c>
      <c r="T158" s="26">
        <f t="shared" si="18"/>
        <v>26.558333333333348</v>
      </c>
      <c r="U158" s="22">
        <f t="shared" si="26"/>
        <v>10</v>
      </c>
      <c r="V158" s="79">
        <f t="shared" si="20"/>
        <v>19.999999813158681</v>
      </c>
      <c r="Y158" s="22">
        <v>63</v>
      </c>
      <c r="Z158" s="26">
        <f t="shared" si="19"/>
        <v>26.558333333333348</v>
      </c>
      <c r="AA158" s="22">
        <f t="shared" si="11"/>
        <v>10</v>
      </c>
      <c r="AB158" s="79">
        <f t="shared" si="21"/>
        <v>19.478275107747429</v>
      </c>
    </row>
    <row r="159" spans="5:28" x14ac:dyDescent="0.25">
      <c r="G159" s="22">
        <v>64</v>
      </c>
      <c r="H159" s="26">
        <f t="shared" si="16"/>
        <v>27.050000000000015</v>
      </c>
      <c r="I159" s="22">
        <f t="shared" si="24"/>
        <v>10</v>
      </c>
      <c r="J159" s="79">
        <f t="shared" si="22"/>
        <v>18.685593895635872</v>
      </c>
      <c r="M159" s="22">
        <v>64</v>
      </c>
      <c r="N159" s="26">
        <f t="shared" si="17"/>
        <v>27.050000000000015</v>
      </c>
      <c r="O159" s="22">
        <f t="shared" si="25"/>
        <v>10</v>
      </c>
      <c r="P159" s="79">
        <f t="shared" si="23"/>
        <v>19.999999998997009</v>
      </c>
      <c r="S159" s="22">
        <v>64</v>
      </c>
      <c r="T159" s="26">
        <f t="shared" si="18"/>
        <v>27.050000000000015</v>
      </c>
      <c r="U159" s="22">
        <f t="shared" si="26"/>
        <v>10</v>
      </c>
      <c r="V159" s="79">
        <f t="shared" si="20"/>
        <v>19.999999840401237</v>
      </c>
      <c r="Y159" s="22">
        <v>64</v>
      </c>
      <c r="Z159" s="26">
        <f t="shared" si="19"/>
        <v>27.050000000000015</v>
      </c>
      <c r="AA159" s="22">
        <f t="shared" si="11"/>
        <v>10</v>
      </c>
      <c r="AB159" s="79">
        <f t="shared" si="21"/>
        <v>20.148499974341355</v>
      </c>
    </row>
    <row r="160" spans="5:28" x14ac:dyDescent="0.25">
      <c r="G160" s="22">
        <v>65</v>
      </c>
      <c r="H160" s="26">
        <f t="shared" si="16"/>
        <v>27.541666666666682</v>
      </c>
      <c r="I160" s="22">
        <f t="shared" si="24"/>
        <v>10</v>
      </c>
      <c r="J160" s="79">
        <f t="shared" si="22"/>
        <v>18.749283593482559</v>
      </c>
      <c r="M160" s="22">
        <v>65</v>
      </c>
      <c r="N160" s="26">
        <f t="shared" si="17"/>
        <v>27.541666666666682</v>
      </c>
      <c r="O160" s="22">
        <f t="shared" si="25"/>
        <v>10</v>
      </c>
      <c r="P160" s="79">
        <f t="shared" si="23"/>
        <v>19.999999999375813</v>
      </c>
      <c r="S160" s="22">
        <v>65</v>
      </c>
      <c r="T160" s="26">
        <f t="shared" si="18"/>
        <v>27.541666666666682</v>
      </c>
      <c r="U160" s="22">
        <f t="shared" si="26"/>
        <v>10</v>
      </c>
      <c r="V160" s="79">
        <f t="shared" si="20"/>
        <v>19.999999881424813</v>
      </c>
      <c r="Y160" s="22">
        <v>65</v>
      </c>
      <c r="Z160" s="26">
        <f t="shared" si="19"/>
        <v>27.541666666666682</v>
      </c>
      <c r="AA160" s="22">
        <f t="shared" ref="AA160:AA165" si="27">$S$14</f>
        <v>10</v>
      </c>
      <c r="AB160" s="79">
        <f t="shared" si="21"/>
        <v>20.722449904273375</v>
      </c>
    </row>
    <row r="161" spans="7:28" x14ac:dyDescent="0.25">
      <c r="G161" s="22">
        <v>66</v>
      </c>
      <c r="H161" s="26">
        <f t="shared" si="16"/>
        <v>28.033333333333349</v>
      </c>
      <c r="I161" s="22">
        <f t="shared" si="24"/>
        <v>10</v>
      </c>
      <c r="J161" s="79">
        <f t="shared" si="22"/>
        <v>18.809887199748928</v>
      </c>
      <c r="M161" s="22">
        <v>66</v>
      </c>
      <c r="N161" s="26">
        <f t="shared" si="17"/>
        <v>28.033333333333349</v>
      </c>
      <c r="O161" s="22">
        <f t="shared" si="25"/>
        <v>10</v>
      </c>
      <c r="P161" s="79">
        <f t="shared" si="23"/>
        <v>19.999999999611667</v>
      </c>
      <c r="S161" s="22">
        <v>66</v>
      </c>
      <c r="T161" s="26">
        <f t="shared" si="18"/>
        <v>28.033333333333349</v>
      </c>
      <c r="U161" s="22">
        <f t="shared" si="26"/>
        <v>10</v>
      </c>
      <c r="V161" s="79">
        <f t="shared" si="20"/>
        <v>19.999999922345506</v>
      </c>
      <c r="Y161" s="22">
        <v>66</v>
      </c>
      <c r="Z161" s="26">
        <f t="shared" si="19"/>
        <v>28.033333333333349</v>
      </c>
      <c r="AA161" s="22">
        <f t="shared" si="27"/>
        <v>10</v>
      </c>
      <c r="AB161" s="79">
        <f t="shared" si="21"/>
        <v>21.079640486757548</v>
      </c>
    </row>
    <row r="162" spans="7:28" x14ac:dyDescent="0.25">
      <c r="G162" s="22">
        <v>67</v>
      </c>
      <c r="H162" s="26">
        <f t="shared" si="16"/>
        <v>28.525000000000016</v>
      </c>
      <c r="I162" s="22">
        <f t="shared" si="24"/>
        <v>10</v>
      </c>
      <c r="J162" s="79">
        <f t="shared" si="22"/>
        <v>18.867554251354822</v>
      </c>
      <c r="M162" s="22">
        <v>67</v>
      </c>
      <c r="N162" s="26">
        <f t="shared" si="17"/>
        <v>28.525000000000016</v>
      </c>
      <c r="O162" s="22">
        <f t="shared" si="25"/>
        <v>10</v>
      </c>
      <c r="P162" s="79">
        <f t="shared" si="23"/>
        <v>19.999999999758472</v>
      </c>
      <c r="S162" s="22">
        <v>67</v>
      </c>
      <c r="T162" s="26">
        <f t="shared" si="18"/>
        <v>28.525000000000016</v>
      </c>
      <c r="U162" s="22">
        <f t="shared" si="26"/>
        <v>10</v>
      </c>
      <c r="V162" s="79">
        <f t="shared" si="20"/>
        <v>19.999999956205482</v>
      </c>
      <c r="Y162" s="22">
        <v>67</v>
      </c>
      <c r="Z162" s="26">
        <f t="shared" si="19"/>
        <v>28.525000000000016</v>
      </c>
      <c r="AA162" s="22">
        <f t="shared" si="27"/>
        <v>10</v>
      </c>
      <c r="AB162" s="79">
        <f t="shared" si="21"/>
        <v>21.159778688391881</v>
      </c>
    </row>
    <row r="163" spans="7:28" x14ac:dyDescent="0.25">
      <c r="G163" s="22">
        <v>68</v>
      </c>
      <c r="H163" s="26">
        <f t="shared" si="16"/>
        <v>29.016666666666683</v>
      </c>
      <c r="I163" s="22">
        <f t="shared" si="24"/>
        <v>10</v>
      </c>
      <c r="J163" s="79">
        <f t="shared" si="22"/>
        <v>18.922427039391572</v>
      </c>
      <c r="M163" s="22">
        <v>68</v>
      </c>
      <c r="N163" s="26">
        <f t="shared" si="17"/>
        <v>29.016666666666683</v>
      </c>
      <c r="O163" s="22">
        <f t="shared" si="25"/>
        <v>10</v>
      </c>
      <c r="P163" s="79">
        <f t="shared" si="23"/>
        <v>19.99999999984982</v>
      </c>
      <c r="S163" s="22">
        <v>68</v>
      </c>
      <c r="T163" s="26">
        <f t="shared" si="18"/>
        <v>29.016666666666683</v>
      </c>
      <c r="U163" s="22">
        <f t="shared" si="26"/>
        <v>10</v>
      </c>
      <c r="V163" s="79">
        <f t="shared" si="20"/>
        <v>19.999999980718428</v>
      </c>
      <c r="Y163" s="22">
        <v>68</v>
      </c>
      <c r="Z163" s="26">
        <f t="shared" si="19"/>
        <v>29.016666666666683</v>
      </c>
      <c r="AA163" s="22">
        <f t="shared" si="27"/>
        <v>10</v>
      </c>
      <c r="AB163" s="79">
        <f t="shared" si="21"/>
        <v>20.970729709212506</v>
      </c>
    </row>
    <row r="164" spans="7:28" x14ac:dyDescent="0.25">
      <c r="G164" s="22">
        <v>69</v>
      </c>
      <c r="H164" s="26">
        <f t="shared" si="16"/>
        <v>29.508333333333351</v>
      </c>
      <c r="I164" s="22">
        <f t="shared" si="24"/>
        <v>10</v>
      </c>
      <c r="J164" s="79">
        <f t="shared" si="22"/>
        <v>18.974640960219421</v>
      </c>
      <c r="M164" s="22">
        <v>69</v>
      </c>
      <c r="N164" s="26">
        <f t="shared" si="17"/>
        <v>29.508333333333351</v>
      </c>
      <c r="O164" s="22">
        <f t="shared" si="25"/>
        <v>10</v>
      </c>
      <c r="P164" s="79">
        <f t="shared" si="23"/>
        <v>19.999999999906642</v>
      </c>
      <c r="S164" s="22">
        <v>69</v>
      </c>
      <c r="T164" s="26">
        <f t="shared" si="18"/>
        <v>29.508333333333351</v>
      </c>
      <c r="U164" s="22">
        <f t="shared" si="26"/>
        <v>10</v>
      </c>
      <c r="V164" s="79">
        <f t="shared" si="20"/>
        <v>19.999999996336651</v>
      </c>
      <c r="Y164" s="22">
        <v>69</v>
      </c>
      <c r="Z164" s="26">
        <f t="shared" si="19"/>
        <v>29.508333333333351</v>
      </c>
      <c r="AA164" s="22">
        <f t="shared" si="27"/>
        <v>10</v>
      </c>
      <c r="AB164" s="79">
        <f t="shared" si="21"/>
        <v>20.580359109166658</v>
      </c>
    </row>
    <row r="165" spans="7:28" ht="15.75" thickBot="1" x14ac:dyDescent="0.3">
      <c r="G165" s="27">
        <v>70</v>
      </c>
      <c r="H165" s="51">
        <f>$N$14</f>
        <v>30</v>
      </c>
      <c r="I165" s="27">
        <f t="shared" si="24"/>
        <v>10</v>
      </c>
      <c r="J165" s="40">
        <f t="shared" si="22"/>
        <v>19.024324849552535</v>
      </c>
      <c r="M165" s="27">
        <v>70</v>
      </c>
      <c r="N165" s="51">
        <f>$N$14</f>
        <v>30</v>
      </c>
      <c r="O165" s="27">
        <f t="shared" si="25"/>
        <v>10</v>
      </c>
      <c r="P165" s="40">
        <f t="shared" si="23"/>
        <v>19.999999999941981</v>
      </c>
      <c r="S165" s="27">
        <v>70</v>
      </c>
      <c r="T165" s="51">
        <f>$N$14</f>
        <v>30</v>
      </c>
      <c r="U165" s="27">
        <f t="shared" si="26"/>
        <v>10</v>
      </c>
      <c r="V165" s="40">
        <f t="shared" si="20"/>
        <v>20.000000004810911</v>
      </c>
      <c r="Y165" s="27">
        <v>70</v>
      </c>
      <c r="Z165" s="51">
        <f>$N$14</f>
        <v>30</v>
      </c>
      <c r="AA165" s="27">
        <f t="shared" si="27"/>
        <v>10</v>
      </c>
      <c r="AB165" s="40">
        <f t="shared" si="21"/>
        <v>20.095601007352609</v>
      </c>
    </row>
  </sheetData>
  <sheetProtection sheet="1" objects="1" scenarios="1"/>
  <mergeCells count="8">
    <mergeCell ref="B11:AD11"/>
    <mergeCell ref="S13:T13"/>
    <mergeCell ref="L35:AD35"/>
    <mergeCell ref="Y95:AB95"/>
    <mergeCell ref="G95:J95"/>
    <mergeCell ref="E104:F116"/>
    <mergeCell ref="M95:P95"/>
    <mergeCell ref="S95:V95"/>
  </mergeCells>
  <conditionalFormatting sqref="B17:C20">
    <cfRule type="expression" dxfId="19" priority="22">
      <formula>IF($C$14&lt;=1,1,0)</formula>
    </cfRule>
  </conditionalFormatting>
  <conditionalFormatting sqref="B22:C23">
    <cfRule type="expression" dxfId="18" priority="23">
      <formula>IF($C$14&lt;&gt;1,1,0)</formula>
    </cfRule>
  </conditionalFormatting>
  <conditionalFormatting sqref="B25:C26">
    <cfRule type="expression" dxfId="17" priority="24">
      <formula>IF($C$14&gt;=1,1,0)</formula>
    </cfRule>
  </conditionalFormatting>
  <conditionalFormatting sqref="Z13:AA15">
    <cfRule type="expression" dxfId="16" priority="17">
      <formula>IF($C$14&gt;=1,1,0)</formula>
    </cfRule>
  </conditionalFormatting>
  <conditionalFormatting sqref="E96:F99">
    <cfRule type="expression" dxfId="15" priority="14">
      <formula>IF($C$14&lt;=1,1,0)</formula>
    </cfRule>
  </conditionalFormatting>
  <conditionalFormatting sqref="E100:F101">
    <cfRule type="expression" dxfId="14" priority="15">
      <formula>IF($C$14&lt;&gt;1,1,0)</formula>
    </cfRule>
  </conditionalFormatting>
  <conditionalFormatting sqref="E102:F103">
    <cfRule type="expression" dxfId="13" priority="16">
      <formula>IF($C$14&gt;=1,1,0)</formula>
    </cfRule>
  </conditionalFormatting>
  <conditionalFormatting sqref="K96:L99">
    <cfRule type="expression" dxfId="12" priority="7">
      <formula>IF($C$14&lt;=1,1,0)</formula>
    </cfRule>
  </conditionalFormatting>
  <conditionalFormatting sqref="K100:L101">
    <cfRule type="expression" dxfId="11" priority="8">
      <formula>IF($C$14&lt;&gt;1,1,0)</formula>
    </cfRule>
  </conditionalFormatting>
  <conditionalFormatting sqref="K102:L103">
    <cfRule type="expression" dxfId="10" priority="9">
      <formula>IF($C$14&gt;=1,1,0)</formula>
    </cfRule>
  </conditionalFormatting>
  <conditionalFormatting sqref="Q96:R99">
    <cfRule type="expression" dxfId="9" priority="4">
      <formula>IF($C$14&lt;=1,1,0)</formula>
    </cfRule>
  </conditionalFormatting>
  <conditionalFormatting sqref="Q100:R101">
    <cfRule type="expression" dxfId="8" priority="5">
      <formula>IF($C$14&lt;&gt;1,1,0)</formula>
    </cfRule>
  </conditionalFormatting>
  <conditionalFormatting sqref="Q102:R103">
    <cfRule type="expression" dxfId="7" priority="6">
      <formula>IF($C$14&gt;=1,1,0)</formula>
    </cfRule>
  </conditionalFormatting>
  <conditionalFormatting sqref="W96:X99">
    <cfRule type="expression" dxfId="6" priority="1">
      <formula>IF($C$14&lt;=1,1,0)</formula>
    </cfRule>
  </conditionalFormatting>
  <conditionalFormatting sqref="W100:X101">
    <cfRule type="expression" dxfId="5" priority="2">
      <formula>IF($C$14&lt;&gt;1,1,0)</formula>
    </cfRule>
  </conditionalFormatting>
  <conditionalFormatting sqref="W102:X103">
    <cfRule type="expression" dxfId="4" priority="3">
      <formula>IF($C$14&gt;=1,1,0)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3"/>
  <sheetViews>
    <sheetView zoomScale="85" zoomScaleNormal="85" workbookViewId="0">
      <selection activeCell="P45" sqref="P45"/>
    </sheetView>
  </sheetViews>
  <sheetFormatPr baseColWidth="10" defaultColWidth="9.140625" defaultRowHeight="15" x14ac:dyDescent="0.25"/>
  <cols>
    <col min="1" max="1" width="8.7109375" style="3" customWidth="1"/>
    <col min="2" max="2" width="8.140625" style="3" bestFit="1" customWidth="1"/>
    <col min="3" max="3" width="7" style="3" bestFit="1" customWidth="1"/>
    <col min="4" max="4" width="9.140625" style="3"/>
    <col min="5" max="5" width="3.42578125" style="3" bestFit="1" customWidth="1"/>
    <col min="6" max="6" width="6.140625" style="3" bestFit="1" customWidth="1"/>
    <col min="7" max="7" width="3.42578125" style="3" bestFit="1" customWidth="1"/>
    <col min="8" max="8" width="7.85546875" style="3" bestFit="1" customWidth="1"/>
    <col min="9" max="9" width="6.140625" style="3" bestFit="1" customWidth="1"/>
    <col min="10" max="11" width="6.140625" style="3" customWidth="1"/>
    <col min="12" max="16" width="8.7109375" style="3" customWidth="1"/>
    <col min="17" max="17" width="10.85546875" style="3" bestFit="1" customWidth="1"/>
    <col min="18" max="22" width="8.7109375" style="3" customWidth="1"/>
    <col min="23" max="23" width="12" style="3" bestFit="1" customWidth="1"/>
    <col min="24" max="30" width="8.7109375" style="3" customWidth="1"/>
    <col min="31" max="16384" width="9.140625" style="3"/>
  </cols>
  <sheetData>
    <row r="1" spans="2:30" ht="15.75" thickBot="1" x14ac:dyDescent="0.3"/>
    <row r="2" spans="2:30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2:30" x14ac:dyDescent="0.25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4"/>
    </row>
    <row r="4" spans="2:30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4"/>
    </row>
    <row r="5" spans="2:30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4"/>
    </row>
    <row r="6" spans="2:30" x14ac:dyDescent="0.2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4"/>
    </row>
    <row r="7" spans="2:30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4"/>
    </row>
    <row r="8" spans="2:30" x14ac:dyDescent="0.25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15.75" thickBot="1" x14ac:dyDescent="0.3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</row>
    <row r="11" spans="2:30" ht="15.75" thickBot="1" x14ac:dyDescent="0.3">
      <c r="B11" s="103" t="s">
        <v>16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5"/>
    </row>
    <row r="12" spans="2:30" ht="15.75" thickBot="1" x14ac:dyDescent="0.3">
      <c r="B12" s="4"/>
      <c r="C12" s="5"/>
      <c r="D12" s="5"/>
      <c r="E12" s="5"/>
      <c r="F12" s="5"/>
      <c r="G12" s="5"/>
      <c r="H12" s="5"/>
      <c r="I12" s="5"/>
      <c r="J12" s="5"/>
      <c r="K12" s="6"/>
      <c r="L12" s="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6"/>
    </row>
    <row r="13" spans="2:30" ht="18" thickBot="1" x14ac:dyDescent="0.3">
      <c r="B13" s="7" t="s">
        <v>19</v>
      </c>
      <c r="C13" s="80">
        <v>1</v>
      </c>
      <c r="D13" s="13"/>
      <c r="E13" s="92"/>
      <c r="F13" s="93" t="s">
        <v>3</v>
      </c>
      <c r="G13" s="52" t="s">
        <v>27</v>
      </c>
      <c r="H13" s="78" t="s">
        <v>26</v>
      </c>
      <c r="I13" s="76" t="s">
        <v>4</v>
      </c>
      <c r="J13" s="56">
        <v>-0.05</v>
      </c>
      <c r="K13" s="57">
        <v>0.05</v>
      </c>
      <c r="L13" s="13"/>
      <c r="M13" s="35" t="s">
        <v>38</v>
      </c>
      <c r="N13" s="89">
        <v>0</v>
      </c>
      <c r="S13" s="106" t="s">
        <v>23</v>
      </c>
      <c r="T13" s="107"/>
      <c r="V13" s="43" t="s">
        <v>4</v>
      </c>
      <c r="W13" s="11">
        <f>C19*S14</f>
        <v>5</v>
      </c>
      <c r="X13" s="72" t="s">
        <v>42</v>
      </c>
      <c r="Y13" s="71">
        <f>$S$14-W13</f>
        <v>5</v>
      </c>
      <c r="Z13" s="35" t="s">
        <v>41</v>
      </c>
      <c r="AA13" s="73">
        <f>EXP(-PI()*$C$20/SQRT(1-$C$20^2))</f>
        <v>4.3213918263772258E-2</v>
      </c>
      <c r="AB13" s="13"/>
      <c r="AC13" s="13"/>
      <c r="AD13" s="14"/>
    </row>
    <row r="14" spans="2:30" ht="15.75" thickBot="1" x14ac:dyDescent="0.3">
      <c r="B14" s="41" t="s">
        <v>35</v>
      </c>
      <c r="C14" s="88">
        <v>1</v>
      </c>
      <c r="D14" s="13"/>
      <c r="E14" s="17">
        <v>1</v>
      </c>
      <c r="F14" s="50">
        <f>N13</f>
        <v>0</v>
      </c>
      <c r="G14" s="35">
        <f t="shared" ref="G14:G77" si="0">$S$14</f>
        <v>10</v>
      </c>
      <c r="H14" s="37">
        <f t="shared" ref="H14:H34" si="1">IF($C$20&gt;1,$C$19*$S$14+$C$19*$S$14/($C$26-$C$25)*($C$25*EXP(-F14/$C$25)-$C$26*EXP(-F14/$C$26)),IF($C$20=1,$C$19*$S$14*(1-EXP(-F14/$C$29)*(1+F14/$C$29)),$C$19*$S$14*(1-EXP(-$C$20*$C$21*F14)/SQRT(1-$C$20^2)*SIN($C$31*F14+$C$32))))</f>
        <v>0</v>
      </c>
      <c r="I14" s="77">
        <f t="shared" ref="I14:I77" si="2">$C$19*$S$14</f>
        <v>5</v>
      </c>
      <c r="J14" s="59">
        <f>0.95*I14</f>
        <v>4.75</v>
      </c>
      <c r="K14" s="60">
        <f>1.05*I14</f>
        <v>5.25</v>
      </c>
      <c r="L14" s="13"/>
      <c r="M14" s="27" t="s">
        <v>39</v>
      </c>
      <c r="N14" s="90">
        <v>10</v>
      </c>
      <c r="S14" s="82">
        <v>10</v>
      </c>
      <c r="T14" s="83" t="s">
        <v>7</v>
      </c>
      <c r="X14" s="27" t="s">
        <v>43</v>
      </c>
      <c r="Y14" s="31">
        <f>$Y$13/$S$14*100</f>
        <v>50</v>
      </c>
      <c r="Z14" s="22" t="s">
        <v>40</v>
      </c>
      <c r="AA14" s="23">
        <f>$AA$13*$W$13</f>
        <v>0.21606959131886128</v>
      </c>
      <c r="AB14" s="13"/>
      <c r="AC14" s="13"/>
      <c r="AD14" s="14"/>
    </row>
    <row r="15" spans="2:30" ht="15.75" thickBot="1" x14ac:dyDescent="0.3">
      <c r="B15" s="68" t="s">
        <v>36</v>
      </c>
      <c r="C15" s="91">
        <v>1</v>
      </c>
      <c r="D15" s="13"/>
      <c r="E15" s="22">
        <v>2</v>
      </c>
      <c r="F15" s="26">
        <f>F14+($F$23-$F$14)/($E$23-$E$14)</f>
        <v>0</v>
      </c>
      <c r="G15" s="22">
        <f t="shared" si="0"/>
        <v>10</v>
      </c>
      <c r="H15" s="79">
        <f t="shared" si="1"/>
        <v>0</v>
      </c>
      <c r="I15" s="24">
        <f t="shared" si="2"/>
        <v>5</v>
      </c>
      <c r="J15" s="38">
        <f t="shared" ref="J15:J34" si="3">0.95*I15</f>
        <v>4.75</v>
      </c>
      <c r="K15" s="23">
        <f t="shared" ref="K15:K34" si="4">1.05*I15</f>
        <v>5.25</v>
      </c>
      <c r="L15" s="13"/>
      <c r="M15" s="13"/>
      <c r="N15" s="13"/>
      <c r="Q15" s="13"/>
      <c r="R15" s="13"/>
      <c r="S15" s="13"/>
      <c r="T15" s="13"/>
      <c r="U15" s="13"/>
      <c r="Y15" s="13"/>
      <c r="Z15" s="27" t="s">
        <v>44</v>
      </c>
      <c r="AA15" s="28">
        <f>PI()/($C$21*SQRT(1-$C$20^2))</f>
        <v>3.1415926535897922</v>
      </c>
      <c r="AB15" s="13"/>
      <c r="AC15" s="13"/>
      <c r="AD15" s="14"/>
    </row>
    <row r="16" spans="2:30" x14ac:dyDescent="0.25">
      <c r="B16" s="7" t="s">
        <v>21</v>
      </c>
      <c r="C16" s="84">
        <v>1</v>
      </c>
      <c r="D16" s="13"/>
      <c r="E16" s="22">
        <v>3</v>
      </c>
      <c r="F16" s="26">
        <f>F15+($F$23-$F$14)/($E$23-$E$14)</f>
        <v>0</v>
      </c>
      <c r="G16" s="22">
        <f t="shared" si="0"/>
        <v>10</v>
      </c>
      <c r="H16" s="79">
        <f t="shared" si="1"/>
        <v>0</v>
      </c>
      <c r="I16" s="24">
        <f t="shared" si="2"/>
        <v>5</v>
      </c>
      <c r="J16" s="38">
        <f t="shared" si="3"/>
        <v>4.75</v>
      </c>
      <c r="K16" s="23">
        <f t="shared" si="4"/>
        <v>5.25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/>
    </row>
    <row r="17" spans="2:30" ht="15.75" thickBot="1" x14ac:dyDescent="0.3">
      <c r="B17" s="15" t="s">
        <v>22</v>
      </c>
      <c r="C17" s="86">
        <v>1</v>
      </c>
      <c r="D17" s="13"/>
      <c r="E17" s="22">
        <v>4</v>
      </c>
      <c r="F17" s="26">
        <f t="shared" ref="F17:F22" si="5">F16+($F$23-$F$14)/($E$23-$E$14)</f>
        <v>0</v>
      </c>
      <c r="G17" s="22">
        <f t="shared" si="0"/>
        <v>10</v>
      </c>
      <c r="H17" s="79">
        <f t="shared" si="1"/>
        <v>0</v>
      </c>
      <c r="I17" s="24">
        <f t="shared" si="2"/>
        <v>5</v>
      </c>
      <c r="J17" s="38">
        <f t="shared" si="3"/>
        <v>4.75</v>
      </c>
      <c r="K17" s="23">
        <f t="shared" si="4"/>
        <v>5.25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4"/>
    </row>
    <row r="18" spans="2:30" ht="15.75" thickBot="1" x14ac:dyDescent="0.3">
      <c r="B18" s="12"/>
      <c r="C18" s="13"/>
      <c r="D18" s="13"/>
      <c r="E18" s="22">
        <v>5</v>
      </c>
      <c r="F18" s="26">
        <f t="shared" si="5"/>
        <v>0</v>
      </c>
      <c r="G18" s="22">
        <f t="shared" si="0"/>
        <v>10</v>
      </c>
      <c r="H18" s="79">
        <f t="shared" si="1"/>
        <v>0</v>
      </c>
      <c r="I18" s="24">
        <f t="shared" si="2"/>
        <v>5</v>
      </c>
      <c r="J18" s="38">
        <f t="shared" si="3"/>
        <v>4.75</v>
      </c>
      <c r="K18" s="23">
        <f t="shared" si="4"/>
        <v>5.25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/>
    </row>
    <row r="19" spans="2:30" x14ac:dyDescent="0.25">
      <c r="B19" s="7" t="s">
        <v>0</v>
      </c>
      <c r="C19" s="64">
        <f>$C$16*$C$13/(1+$C$16*$C$13*$C$17)</f>
        <v>0.5</v>
      </c>
      <c r="D19" s="13"/>
      <c r="E19" s="22">
        <v>6</v>
      </c>
      <c r="F19" s="26">
        <f t="shared" si="5"/>
        <v>0</v>
      </c>
      <c r="G19" s="22">
        <f t="shared" si="0"/>
        <v>10</v>
      </c>
      <c r="H19" s="79">
        <f t="shared" si="1"/>
        <v>0</v>
      </c>
      <c r="I19" s="24">
        <f t="shared" si="2"/>
        <v>5</v>
      </c>
      <c r="J19" s="38">
        <f t="shared" si="3"/>
        <v>4.75</v>
      </c>
      <c r="K19" s="23">
        <f t="shared" si="4"/>
        <v>5.25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4"/>
    </row>
    <row r="20" spans="2:30" x14ac:dyDescent="0.25">
      <c r="B20" s="41" t="s">
        <v>24</v>
      </c>
      <c r="C20" s="65">
        <f>$C$14/SQRT(1+$C$16*$C$13*$C$17)</f>
        <v>0.70710678118654746</v>
      </c>
      <c r="D20" s="13"/>
      <c r="E20" s="22">
        <v>7</v>
      </c>
      <c r="F20" s="26">
        <f t="shared" si="5"/>
        <v>0</v>
      </c>
      <c r="G20" s="22">
        <f t="shared" si="0"/>
        <v>10</v>
      </c>
      <c r="H20" s="79">
        <f t="shared" si="1"/>
        <v>0</v>
      </c>
      <c r="I20" s="24">
        <f t="shared" si="2"/>
        <v>5</v>
      </c>
      <c r="J20" s="38">
        <f t="shared" si="3"/>
        <v>4.75</v>
      </c>
      <c r="K20" s="23">
        <f t="shared" si="4"/>
        <v>5.25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/>
    </row>
    <row r="21" spans="2:30" ht="15.75" thickBot="1" x14ac:dyDescent="0.3">
      <c r="B21" s="46" t="s">
        <v>25</v>
      </c>
      <c r="C21" s="66">
        <f>C15*SQRT(1+$C$16*$C$13*$C$17)</f>
        <v>1.4142135623730951</v>
      </c>
      <c r="D21" s="13"/>
      <c r="E21" s="22">
        <v>8</v>
      </c>
      <c r="F21" s="26">
        <f t="shared" si="5"/>
        <v>0</v>
      </c>
      <c r="G21" s="22">
        <f t="shared" si="0"/>
        <v>10</v>
      </c>
      <c r="H21" s="79">
        <f t="shared" si="1"/>
        <v>0</v>
      </c>
      <c r="I21" s="24">
        <f t="shared" si="2"/>
        <v>5</v>
      </c>
      <c r="J21" s="38">
        <f t="shared" si="3"/>
        <v>4.75</v>
      </c>
      <c r="K21" s="23">
        <f t="shared" si="4"/>
        <v>5.25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/>
    </row>
    <row r="22" spans="2:30" ht="15.75" thickBot="1" x14ac:dyDescent="0.3">
      <c r="B22" s="12"/>
      <c r="C22" s="13"/>
      <c r="D22" s="13"/>
      <c r="E22" s="22">
        <v>9</v>
      </c>
      <c r="F22" s="26">
        <f t="shared" si="5"/>
        <v>0</v>
      </c>
      <c r="G22" s="22">
        <f t="shared" si="0"/>
        <v>10</v>
      </c>
      <c r="H22" s="79">
        <f t="shared" si="1"/>
        <v>0</v>
      </c>
      <c r="I22" s="24">
        <f t="shared" si="2"/>
        <v>5</v>
      </c>
      <c r="J22" s="38">
        <f t="shared" si="3"/>
        <v>4.75</v>
      </c>
      <c r="K22" s="23">
        <f t="shared" si="4"/>
        <v>5.25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</row>
    <row r="23" spans="2:30" x14ac:dyDescent="0.25">
      <c r="B23" s="35" t="s">
        <v>30</v>
      </c>
      <c r="C23" s="37" t="str">
        <f>IF($C$20&gt;=1,$C$21*(-$C$20-SQRT($C$20^2-1)),"RAS")</f>
        <v>RAS</v>
      </c>
      <c r="D23" s="13"/>
      <c r="E23" s="22">
        <v>10</v>
      </c>
      <c r="F23" s="124">
        <f>$N$15</f>
        <v>0</v>
      </c>
      <c r="G23" s="22">
        <f t="shared" si="0"/>
        <v>10</v>
      </c>
      <c r="H23" s="79">
        <f t="shared" si="1"/>
        <v>0</v>
      </c>
      <c r="I23" s="24">
        <f t="shared" si="2"/>
        <v>5</v>
      </c>
      <c r="J23" s="38">
        <f t="shared" si="3"/>
        <v>4.75</v>
      </c>
      <c r="K23" s="23">
        <f t="shared" si="4"/>
        <v>5.25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4"/>
    </row>
    <row r="24" spans="2:30" ht="15.75" thickBot="1" x14ac:dyDescent="0.3">
      <c r="B24" s="27" t="s">
        <v>31</v>
      </c>
      <c r="C24" s="40" t="str">
        <f>IF($C$20&gt;=1,$C$21*(-$C$20+SQRT($C$20^2-1)),"RAS")</f>
        <v>RAS</v>
      </c>
      <c r="D24" s="13"/>
      <c r="E24" s="22">
        <v>11</v>
      </c>
      <c r="F24" s="26">
        <f>F23+($F$83-$F$23)/($E$83-$E$23)</f>
        <v>0.16666666666666666</v>
      </c>
      <c r="G24" s="22">
        <f t="shared" si="0"/>
        <v>10</v>
      </c>
      <c r="H24" s="79">
        <f t="shared" si="1"/>
        <v>0.1240986590120341</v>
      </c>
      <c r="I24" s="24">
        <f t="shared" si="2"/>
        <v>5</v>
      </c>
      <c r="J24" s="38">
        <f t="shared" si="3"/>
        <v>4.75</v>
      </c>
      <c r="K24" s="23">
        <f t="shared" si="4"/>
        <v>5.25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4"/>
    </row>
    <row r="25" spans="2:30" x14ac:dyDescent="0.25">
      <c r="B25" s="35" t="s">
        <v>28</v>
      </c>
      <c r="C25" s="37" t="str">
        <f>IF(C20&gt;=1,-1/C23,"RAS")</f>
        <v>RAS</v>
      </c>
      <c r="D25" s="13"/>
      <c r="E25" s="22">
        <v>12</v>
      </c>
      <c r="F25" s="26">
        <f t="shared" ref="F25:F82" si="6">F24+($F$83-$F$23)/($E$83-$E$23)</f>
        <v>0.33333333333333331</v>
      </c>
      <c r="G25" s="22">
        <f t="shared" si="0"/>
        <v>10</v>
      </c>
      <c r="H25" s="79">
        <f t="shared" si="1"/>
        <v>0.442317579565773</v>
      </c>
      <c r="I25" s="24">
        <f t="shared" si="2"/>
        <v>5</v>
      </c>
      <c r="J25" s="38">
        <f t="shared" si="3"/>
        <v>4.75</v>
      </c>
      <c r="K25" s="23">
        <f t="shared" si="4"/>
        <v>5.25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4"/>
    </row>
    <row r="26" spans="2:30" ht="15.75" thickBot="1" x14ac:dyDescent="0.3">
      <c r="B26" s="27" t="s">
        <v>29</v>
      </c>
      <c r="C26" s="40" t="str">
        <f>IF(C20&gt;=1,-1/C24,"RAS")</f>
        <v>RAS</v>
      </c>
      <c r="D26" s="13"/>
      <c r="E26" s="22">
        <v>13</v>
      </c>
      <c r="F26" s="26">
        <f t="shared" si="6"/>
        <v>0.5</v>
      </c>
      <c r="G26" s="22">
        <f t="shared" si="0"/>
        <v>10</v>
      </c>
      <c r="H26" s="79">
        <f t="shared" si="1"/>
        <v>0.88466490785818697</v>
      </c>
      <c r="I26" s="24">
        <f t="shared" si="2"/>
        <v>5</v>
      </c>
      <c r="J26" s="38">
        <f t="shared" si="3"/>
        <v>4.75</v>
      </c>
      <c r="K26" s="23">
        <f t="shared" si="4"/>
        <v>5.25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4"/>
    </row>
    <row r="27" spans="2:30" ht="15.75" thickBot="1" x14ac:dyDescent="0.3">
      <c r="B27" s="12"/>
      <c r="C27" s="13"/>
      <c r="D27" s="13"/>
      <c r="E27" s="22">
        <v>14</v>
      </c>
      <c r="F27" s="26">
        <f t="shared" si="6"/>
        <v>0.66666666666666663</v>
      </c>
      <c r="G27" s="22">
        <f t="shared" si="0"/>
        <v>10</v>
      </c>
      <c r="H27" s="79">
        <f t="shared" si="1"/>
        <v>1.3951519194933422</v>
      </c>
      <c r="I27" s="24">
        <f t="shared" si="2"/>
        <v>5</v>
      </c>
      <c r="J27" s="38">
        <f t="shared" si="3"/>
        <v>4.75</v>
      </c>
      <c r="K27" s="23">
        <f t="shared" si="4"/>
        <v>5.25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4"/>
    </row>
    <row r="28" spans="2:30" x14ac:dyDescent="0.25">
      <c r="B28" s="35" t="s">
        <v>32</v>
      </c>
      <c r="C28" s="37">
        <f>-C20*C21</f>
        <v>-1</v>
      </c>
      <c r="D28" s="13"/>
      <c r="E28" s="22">
        <v>15</v>
      </c>
      <c r="F28" s="26">
        <f t="shared" si="6"/>
        <v>0.83333333333333326</v>
      </c>
      <c r="G28" s="22">
        <f t="shared" si="0"/>
        <v>10</v>
      </c>
      <c r="H28" s="79">
        <f t="shared" si="1"/>
        <v>1.9304565448293753</v>
      </c>
      <c r="I28" s="24">
        <f t="shared" si="2"/>
        <v>5</v>
      </c>
      <c r="J28" s="38">
        <f t="shared" si="3"/>
        <v>4.75</v>
      </c>
      <c r="K28" s="23">
        <f t="shared" si="4"/>
        <v>5.25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4"/>
    </row>
    <row r="29" spans="2:30" ht="15.75" thickBot="1" x14ac:dyDescent="0.3">
      <c r="B29" s="27" t="s">
        <v>1</v>
      </c>
      <c r="C29" s="40">
        <f>-1/C28</f>
        <v>1</v>
      </c>
      <c r="D29" s="13"/>
      <c r="E29" s="22">
        <v>16</v>
      </c>
      <c r="F29" s="26">
        <f t="shared" si="6"/>
        <v>0.99999999999999989</v>
      </c>
      <c r="G29" s="22">
        <f t="shared" si="0"/>
        <v>10</v>
      </c>
      <c r="H29" s="79">
        <f t="shared" si="1"/>
        <v>2.4583700700023741</v>
      </c>
      <c r="I29" s="24">
        <f t="shared" si="2"/>
        <v>5</v>
      </c>
      <c r="J29" s="38">
        <f t="shared" si="3"/>
        <v>4.75</v>
      </c>
      <c r="K29" s="23">
        <f t="shared" si="4"/>
        <v>5.25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4"/>
    </row>
    <row r="30" spans="2:30" ht="15.75" thickBot="1" x14ac:dyDescent="0.3">
      <c r="B30" s="12"/>
      <c r="C30" s="13"/>
      <c r="D30" s="13"/>
      <c r="E30" s="22">
        <v>17</v>
      </c>
      <c r="F30" s="26">
        <f t="shared" si="6"/>
        <v>1.1666666666666665</v>
      </c>
      <c r="G30" s="22">
        <f t="shared" si="0"/>
        <v>10</v>
      </c>
      <c r="H30" s="79">
        <f t="shared" si="1"/>
        <v>2.9561615233124532</v>
      </c>
      <c r="I30" s="24">
        <f t="shared" si="2"/>
        <v>5</v>
      </c>
      <c r="J30" s="38">
        <f t="shared" si="3"/>
        <v>4.75</v>
      </c>
      <c r="K30" s="23">
        <f t="shared" si="4"/>
        <v>5.25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4"/>
    </row>
    <row r="31" spans="2:30" x14ac:dyDescent="0.25">
      <c r="B31" s="35" t="s">
        <v>33</v>
      </c>
      <c r="C31" s="37">
        <f>IF($C$20&lt;1,$C$21*SQRT(1-C20^2),"RAS")</f>
        <v>1.0000000000000002</v>
      </c>
      <c r="D31" s="13"/>
      <c r="E31" s="22">
        <v>18</v>
      </c>
      <c r="F31" s="26">
        <f t="shared" si="6"/>
        <v>1.3333333333333333</v>
      </c>
      <c r="G31" s="22">
        <f t="shared" si="0"/>
        <v>10</v>
      </c>
      <c r="H31" s="79">
        <f t="shared" ref="H31:H83" si="7">IF($C$20&gt;1,$C$19*$S$14+$C$19*$S$14/($C$26-$C$25)*($C$25*EXP(-F31/$C$25)-$C$26*EXP(-F31/$C$26)),IF($C$20=1,$C$19*$S$14*(1-EXP(-F31/$C$29)*(1+F31/$C$29)),$C$19*$S$14*(1-EXP(-$C$20*$C$21*F31)/SQRT(1-$C$20^2)*SIN($C$31*F31+$C$32))))</f>
        <v>3.4089599983723442</v>
      </c>
      <c r="I31" s="24">
        <f t="shared" si="2"/>
        <v>5</v>
      </c>
      <c r="J31" s="38">
        <f t="shared" ref="J31:J83" si="8">0.95*I31</f>
        <v>4.75</v>
      </c>
      <c r="K31" s="23">
        <f t="shared" ref="K31:K83" si="9">1.05*I31</f>
        <v>5.25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4"/>
    </row>
    <row r="32" spans="2:30" ht="15.75" thickBot="1" x14ac:dyDescent="0.3">
      <c r="B32" s="47" t="s">
        <v>34</v>
      </c>
      <c r="C32" s="40">
        <f>IF($C$20&lt;1,ATAN(SQRT(1-$C$20^2)/$C$20),"RAS")</f>
        <v>0.78539816339744839</v>
      </c>
      <c r="D32" s="13"/>
      <c r="E32" s="22">
        <v>19</v>
      </c>
      <c r="F32" s="26">
        <f t="shared" si="6"/>
        <v>1.5</v>
      </c>
      <c r="G32" s="22">
        <f t="shared" si="0"/>
        <v>10</v>
      </c>
      <c r="H32" s="79">
        <f t="shared" si="7"/>
        <v>3.8082259037760764</v>
      </c>
      <c r="I32" s="24">
        <f t="shared" si="2"/>
        <v>5</v>
      </c>
      <c r="J32" s="38">
        <f t="shared" si="8"/>
        <v>4.75</v>
      </c>
      <c r="K32" s="23">
        <f t="shared" si="9"/>
        <v>5.25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4"/>
    </row>
    <row r="33" spans="2:30" x14ac:dyDescent="0.25">
      <c r="B33" s="12"/>
      <c r="C33" s="13"/>
      <c r="D33" s="13"/>
      <c r="E33" s="22">
        <v>20</v>
      </c>
      <c r="F33" s="26">
        <f t="shared" si="6"/>
        <v>1.6666666666666667</v>
      </c>
      <c r="G33" s="22">
        <f t="shared" si="0"/>
        <v>10</v>
      </c>
      <c r="H33" s="79">
        <f t="shared" si="7"/>
        <v>4.1503578237364733</v>
      </c>
      <c r="I33" s="24">
        <f t="shared" si="2"/>
        <v>5</v>
      </c>
      <c r="J33" s="38">
        <f t="shared" si="8"/>
        <v>4.75</v>
      </c>
      <c r="K33" s="23">
        <f t="shared" si="9"/>
        <v>5.25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4"/>
    </row>
    <row r="34" spans="2:30" ht="15.75" thickBot="1" x14ac:dyDescent="0.3">
      <c r="B34" s="12"/>
      <c r="C34" s="13"/>
      <c r="D34" s="13"/>
      <c r="E34" s="22">
        <v>21</v>
      </c>
      <c r="F34" s="26">
        <f t="shared" si="6"/>
        <v>1.8333333333333335</v>
      </c>
      <c r="G34" s="22">
        <f t="shared" si="0"/>
        <v>10</v>
      </c>
      <c r="H34" s="79">
        <f t="shared" si="7"/>
        <v>4.4354620632022073</v>
      </c>
      <c r="I34" s="24">
        <f t="shared" si="2"/>
        <v>5</v>
      </c>
      <c r="J34" s="38">
        <f t="shared" si="8"/>
        <v>4.75</v>
      </c>
      <c r="K34" s="23">
        <f t="shared" si="9"/>
        <v>5.25</v>
      </c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4"/>
    </row>
    <row r="35" spans="2:30" ht="15.75" thickBot="1" x14ac:dyDescent="0.3">
      <c r="B35" s="32"/>
      <c r="C35" s="33"/>
      <c r="D35" s="33"/>
      <c r="E35" s="22">
        <v>22</v>
      </c>
      <c r="F35" s="26">
        <f t="shared" si="6"/>
        <v>2</v>
      </c>
      <c r="G35" s="22">
        <f t="shared" si="0"/>
        <v>10</v>
      </c>
      <c r="H35" s="79">
        <f t="shared" si="7"/>
        <v>4.6662966259317562</v>
      </c>
      <c r="I35" s="24">
        <f t="shared" si="2"/>
        <v>5</v>
      </c>
      <c r="J35" s="38">
        <f t="shared" si="8"/>
        <v>4.75</v>
      </c>
      <c r="K35" s="23">
        <f t="shared" si="9"/>
        <v>5.25</v>
      </c>
      <c r="L35" s="109" t="s">
        <v>18</v>
      </c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10"/>
    </row>
    <row r="36" spans="2:30" x14ac:dyDescent="0.25">
      <c r="E36" s="22">
        <v>23</v>
      </c>
      <c r="F36" s="26">
        <f t="shared" si="6"/>
        <v>2.1666666666666665</v>
      </c>
      <c r="G36" s="22">
        <f t="shared" si="0"/>
        <v>10</v>
      </c>
      <c r="H36" s="79">
        <f t="shared" si="7"/>
        <v>4.8473898406413438</v>
      </c>
      <c r="I36" s="24">
        <f t="shared" si="2"/>
        <v>5</v>
      </c>
      <c r="J36" s="38">
        <f t="shared" si="8"/>
        <v>4.75</v>
      </c>
      <c r="K36" s="23">
        <f t="shared" si="9"/>
        <v>5.25</v>
      </c>
    </row>
    <row r="37" spans="2:30" ht="15.75" thickBot="1" x14ac:dyDescent="0.3">
      <c r="E37" s="22">
        <v>24</v>
      </c>
      <c r="F37" s="26">
        <f t="shared" si="6"/>
        <v>2.333333333333333</v>
      </c>
      <c r="G37" s="22">
        <f t="shared" si="0"/>
        <v>10</v>
      </c>
      <c r="H37" s="79">
        <f t="shared" si="7"/>
        <v>4.9843255762138376</v>
      </c>
      <c r="I37" s="24">
        <f t="shared" si="2"/>
        <v>5</v>
      </c>
      <c r="J37" s="38">
        <f t="shared" si="8"/>
        <v>4.75</v>
      </c>
      <c r="K37" s="23">
        <f t="shared" si="9"/>
        <v>5.25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</row>
    <row r="38" spans="2:30" x14ac:dyDescent="0.25">
      <c r="E38" s="22">
        <v>25</v>
      </c>
      <c r="F38" s="26">
        <f t="shared" si="6"/>
        <v>2.4999999999999996</v>
      </c>
      <c r="G38" s="22">
        <f t="shared" si="0"/>
        <v>10</v>
      </c>
      <c r="H38" s="79">
        <f t="shared" si="7"/>
        <v>5.0831814372725015</v>
      </c>
      <c r="I38" s="24">
        <f t="shared" si="2"/>
        <v>5</v>
      </c>
      <c r="J38" s="38">
        <f t="shared" si="8"/>
        <v>4.75</v>
      </c>
      <c r="K38" s="23">
        <f t="shared" si="9"/>
        <v>5.25</v>
      </c>
      <c r="M38" s="35" t="s">
        <v>45</v>
      </c>
      <c r="N38" s="36" t="s">
        <v>11</v>
      </c>
      <c r="O38" s="37" t="s">
        <v>10</v>
      </c>
      <c r="P38" s="35" t="s">
        <v>46</v>
      </c>
      <c r="Q38" s="36" t="s">
        <v>11</v>
      </c>
      <c r="R38" s="37" t="s">
        <v>10</v>
      </c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2:30" x14ac:dyDescent="0.25">
      <c r="E39" s="22">
        <v>26</v>
      </c>
      <c r="F39" s="26">
        <f t="shared" si="6"/>
        <v>2.6666666666666661</v>
      </c>
      <c r="G39" s="22">
        <f t="shared" si="0"/>
        <v>10</v>
      </c>
      <c r="H39" s="79">
        <f t="shared" si="7"/>
        <v>5.1501029948760024</v>
      </c>
      <c r="I39" s="24">
        <f t="shared" si="2"/>
        <v>5</v>
      </c>
      <c r="J39" s="38">
        <f t="shared" si="8"/>
        <v>4.75</v>
      </c>
      <c r="K39" s="23">
        <f t="shared" si="9"/>
        <v>5.25</v>
      </c>
      <c r="M39" s="22" t="s">
        <v>8</v>
      </c>
      <c r="N39" s="38">
        <f>$AA$15</f>
        <v>3.1415926535897922</v>
      </c>
      <c r="O39" s="23">
        <f>$AA$15</f>
        <v>3.1415926535897922</v>
      </c>
      <c r="P39" s="22" t="s">
        <v>8</v>
      </c>
      <c r="Q39" s="38">
        <f>$AA$15</f>
        <v>3.1415926535897922</v>
      </c>
      <c r="R39" s="23">
        <f>$AA$15</f>
        <v>3.1415926535897922</v>
      </c>
      <c r="T39" s="13"/>
      <c r="U39" s="48"/>
      <c r="V39" s="48"/>
      <c r="W39" s="13"/>
      <c r="X39" s="48"/>
      <c r="Y39" s="48"/>
      <c r="Z39" s="13"/>
      <c r="AA39" s="13"/>
      <c r="AB39" s="48"/>
    </row>
    <row r="40" spans="2:30" ht="15.75" thickBot="1" x14ac:dyDescent="0.3">
      <c r="E40" s="22">
        <v>27</v>
      </c>
      <c r="F40" s="26">
        <f t="shared" si="6"/>
        <v>2.8333333333333326</v>
      </c>
      <c r="G40" s="22">
        <f t="shared" si="0"/>
        <v>10</v>
      </c>
      <c r="H40" s="79">
        <f t="shared" si="7"/>
        <v>5.1909955132320338</v>
      </c>
      <c r="I40" s="24">
        <f t="shared" si="2"/>
        <v>5</v>
      </c>
      <c r="J40" s="38">
        <f t="shared" si="8"/>
        <v>4.75</v>
      </c>
      <c r="K40" s="23">
        <f t="shared" si="9"/>
        <v>5.25</v>
      </c>
      <c r="M40" s="27" t="s">
        <v>9</v>
      </c>
      <c r="N40" s="39">
        <f>IF($C$20&gt;=1,0,$W$13)</f>
        <v>5</v>
      </c>
      <c r="O40" s="28">
        <f>IF($C$20&gt;=1,0,$W$13+$AA$14)</f>
        <v>5.2160695913188615</v>
      </c>
      <c r="P40" s="27" t="s">
        <v>9</v>
      </c>
      <c r="Q40" s="39">
        <v>0</v>
      </c>
      <c r="R40" s="28">
        <f>IF($C$20&gt;=1,0,$W$13)</f>
        <v>5</v>
      </c>
      <c r="T40" s="13"/>
      <c r="U40" s="48"/>
      <c r="V40" s="48"/>
      <c r="W40" s="13"/>
      <c r="X40" s="48"/>
      <c r="Y40" s="48"/>
      <c r="Z40" s="13"/>
      <c r="AA40" s="13"/>
      <c r="AB40" s="13"/>
    </row>
    <row r="41" spans="2:30" x14ac:dyDescent="0.25">
      <c r="E41" s="22">
        <v>28</v>
      </c>
      <c r="F41" s="26">
        <f t="shared" si="6"/>
        <v>2.9999999999999991</v>
      </c>
      <c r="G41" s="22">
        <f t="shared" si="0"/>
        <v>10</v>
      </c>
      <c r="H41" s="79">
        <f t="shared" si="7"/>
        <v>5.2113143631128436</v>
      </c>
      <c r="I41" s="24">
        <f t="shared" si="2"/>
        <v>5</v>
      </c>
      <c r="J41" s="38">
        <f t="shared" si="8"/>
        <v>4.75</v>
      </c>
      <c r="K41" s="23">
        <f t="shared" si="9"/>
        <v>5.25</v>
      </c>
    </row>
    <row r="42" spans="2:30" x14ac:dyDescent="0.25">
      <c r="E42" s="22">
        <v>29</v>
      </c>
      <c r="F42" s="26">
        <f t="shared" si="6"/>
        <v>3.1666666666666656</v>
      </c>
      <c r="G42" s="22">
        <f t="shared" si="0"/>
        <v>10</v>
      </c>
      <c r="H42" s="79">
        <f t="shared" si="7"/>
        <v>5.2159360035822635</v>
      </c>
      <c r="I42" s="24">
        <f t="shared" si="2"/>
        <v>5</v>
      </c>
      <c r="J42" s="38">
        <f t="shared" si="8"/>
        <v>4.75</v>
      </c>
      <c r="K42" s="23">
        <f t="shared" si="9"/>
        <v>5.25</v>
      </c>
    </row>
    <row r="43" spans="2:30" x14ac:dyDescent="0.25">
      <c r="E43" s="22">
        <v>30</v>
      </c>
      <c r="F43" s="26">
        <f t="shared" si="6"/>
        <v>3.3333333333333321</v>
      </c>
      <c r="G43" s="22">
        <f t="shared" si="0"/>
        <v>10</v>
      </c>
      <c r="H43" s="79">
        <f t="shared" si="7"/>
        <v>5.209092760765266</v>
      </c>
      <c r="I43" s="24">
        <f t="shared" si="2"/>
        <v>5</v>
      </c>
      <c r="J43" s="38">
        <f t="shared" si="8"/>
        <v>4.75</v>
      </c>
      <c r="K43" s="23">
        <f t="shared" si="9"/>
        <v>5.25</v>
      </c>
    </row>
    <row r="44" spans="2:30" x14ac:dyDescent="0.25">
      <c r="E44" s="22">
        <v>31</v>
      </c>
      <c r="F44" s="26">
        <f t="shared" si="6"/>
        <v>3.4999999999999987</v>
      </c>
      <c r="G44" s="22">
        <f t="shared" si="0"/>
        <v>10</v>
      </c>
      <c r="H44" s="79">
        <f t="shared" si="7"/>
        <v>5.1943563863458824</v>
      </c>
      <c r="I44" s="24">
        <f t="shared" si="2"/>
        <v>5</v>
      </c>
      <c r="J44" s="38">
        <f t="shared" si="8"/>
        <v>4.75</v>
      </c>
      <c r="K44" s="23">
        <f t="shared" si="9"/>
        <v>5.25</v>
      </c>
    </row>
    <row r="45" spans="2:30" x14ac:dyDescent="0.25">
      <c r="E45" s="22">
        <v>32</v>
      </c>
      <c r="F45" s="26">
        <f t="shared" si="6"/>
        <v>3.6666666666666652</v>
      </c>
      <c r="G45" s="22">
        <f t="shared" si="0"/>
        <v>10</v>
      </c>
      <c r="H45" s="79">
        <f t="shared" si="7"/>
        <v>5.1746573414600983</v>
      </c>
      <c r="I45" s="24">
        <f t="shared" si="2"/>
        <v>5</v>
      </c>
      <c r="J45" s="38">
        <f t="shared" si="8"/>
        <v>4.75</v>
      </c>
      <c r="K45" s="23">
        <f t="shared" si="9"/>
        <v>5.25</v>
      </c>
    </row>
    <row r="46" spans="2:30" x14ac:dyDescent="0.25">
      <c r="E46" s="22">
        <v>33</v>
      </c>
      <c r="F46" s="26">
        <f t="shared" si="6"/>
        <v>3.8333333333333317</v>
      </c>
      <c r="G46" s="22">
        <f t="shared" si="0"/>
        <v>10</v>
      </c>
      <c r="H46" s="79">
        <f t="shared" si="7"/>
        <v>5.1523287720918383</v>
      </c>
      <c r="I46" s="24">
        <f t="shared" si="2"/>
        <v>5</v>
      </c>
      <c r="J46" s="38">
        <f t="shared" si="8"/>
        <v>4.75</v>
      </c>
      <c r="K46" s="23">
        <f t="shared" si="9"/>
        <v>5.25</v>
      </c>
    </row>
    <row r="47" spans="2:30" x14ac:dyDescent="0.25">
      <c r="E47" s="22">
        <v>34</v>
      </c>
      <c r="F47" s="26">
        <f t="shared" si="6"/>
        <v>3.9999999999999982</v>
      </c>
      <c r="G47" s="22">
        <f t="shared" si="0"/>
        <v>10</v>
      </c>
      <c r="H47" s="79">
        <f t="shared" si="7"/>
        <v>5.1291661086790787</v>
      </c>
      <c r="I47" s="24">
        <f t="shared" si="2"/>
        <v>5</v>
      </c>
      <c r="J47" s="38">
        <f t="shared" si="8"/>
        <v>4.75</v>
      </c>
      <c r="K47" s="23">
        <f t="shared" si="9"/>
        <v>5.25</v>
      </c>
    </row>
    <row r="48" spans="2:30" x14ac:dyDescent="0.25">
      <c r="E48" s="22">
        <v>35</v>
      </c>
      <c r="F48" s="26">
        <f t="shared" si="6"/>
        <v>4.1666666666666652</v>
      </c>
      <c r="G48" s="22">
        <f t="shared" si="0"/>
        <v>10</v>
      </c>
      <c r="H48" s="79">
        <f t="shared" si="7"/>
        <v>5.1064950581731789</v>
      </c>
      <c r="I48" s="24">
        <f t="shared" si="2"/>
        <v>5</v>
      </c>
      <c r="J48" s="38">
        <f t="shared" si="8"/>
        <v>4.75</v>
      </c>
      <c r="K48" s="23">
        <f t="shared" si="9"/>
        <v>5.25</v>
      </c>
    </row>
    <row r="49" spans="5:11" x14ac:dyDescent="0.25">
      <c r="E49" s="22">
        <v>36</v>
      </c>
      <c r="F49" s="26">
        <f t="shared" si="6"/>
        <v>4.3333333333333321</v>
      </c>
      <c r="G49" s="22">
        <f t="shared" si="0"/>
        <v>10</v>
      </c>
      <c r="H49" s="79">
        <f t="shared" si="7"/>
        <v>5.0852424121004809</v>
      </c>
      <c r="I49" s="24">
        <f t="shared" si="2"/>
        <v>5</v>
      </c>
      <c r="J49" s="38">
        <f t="shared" si="8"/>
        <v>4.75</v>
      </c>
      <c r="K49" s="23">
        <f t="shared" si="9"/>
        <v>5.25</v>
      </c>
    </row>
    <row r="50" spans="5:11" x14ac:dyDescent="0.25">
      <c r="E50" s="22">
        <v>37</v>
      </c>
      <c r="F50" s="26">
        <f t="shared" si="6"/>
        <v>4.4999999999999991</v>
      </c>
      <c r="G50" s="22">
        <f t="shared" si="0"/>
        <v>10</v>
      </c>
      <c r="H50" s="79">
        <f t="shared" si="7"/>
        <v>5.0660055424966091</v>
      </c>
      <c r="I50" s="24">
        <f t="shared" si="2"/>
        <v>5</v>
      </c>
      <c r="J50" s="38">
        <f t="shared" si="8"/>
        <v>4.75</v>
      </c>
      <c r="K50" s="23">
        <f t="shared" si="9"/>
        <v>5.25</v>
      </c>
    </row>
    <row r="51" spans="5:11" x14ac:dyDescent="0.25">
      <c r="E51" s="22">
        <v>38</v>
      </c>
      <c r="F51" s="26">
        <f t="shared" si="6"/>
        <v>4.6666666666666661</v>
      </c>
      <c r="G51" s="22">
        <f t="shared" si="0"/>
        <v>10</v>
      </c>
      <c r="H51" s="79">
        <f t="shared" si="7"/>
        <v>5.0491176894847296</v>
      </c>
      <c r="I51" s="24">
        <f t="shared" si="2"/>
        <v>5</v>
      </c>
      <c r="J51" s="38">
        <f t="shared" si="8"/>
        <v>4.75</v>
      </c>
      <c r="K51" s="23">
        <f t="shared" si="9"/>
        <v>5.25</v>
      </c>
    </row>
    <row r="52" spans="5:11" x14ac:dyDescent="0.25">
      <c r="E52" s="22">
        <v>39</v>
      </c>
      <c r="F52" s="26">
        <f t="shared" si="6"/>
        <v>4.833333333333333</v>
      </c>
      <c r="G52" s="22">
        <f t="shared" si="0"/>
        <v>10</v>
      </c>
      <c r="H52" s="79">
        <f t="shared" si="7"/>
        <v>5.0347071631649012</v>
      </c>
      <c r="I52" s="24">
        <f t="shared" si="2"/>
        <v>5</v>
      </c>
      <c r="J52" s="38">
        <f t="shared" si="8"/>
        <v>4.75</v>
      </c>
      <c r="K52" s="23">
        <f t="shared" si="9"/>
        <v>5.25</v>
      </c>
    </row>
    <row r="53" spans="5:11" x14ac:dyDescent="0.25">
      <c r="E53" s="22">
        <v>40</v>
      </c>
      <c r="F53" s="26">
        <f t="shared" si="6"/>
        <v>5</v>
      </c>
      <c r="G53" s="22">
        <f t="shared" si="0"/>
        <v>10</v>
      </c>
      <c r="H53" s="79">
        <f t="shared" si="7"/>
        <v>5.0227494008376041</v>
      </c>
      <c r="I53" s="24">
        <f t="shared" si="2"/>
        <v>5</v>
      </c>
      <c r="J53" s="38">
        <f t="shared" si="8"/>
        <v>4.75</v>
      </c>
      <c r="K53" s="23">
        <f t="shared" si="9"/>
        <v>5.25</v>
      </c>
    </row>
    <row r="54" spans="5:11" x14ac:dyDescent="0.25">
      <c r="E54" s="22">
        <v>41</v>
      </c>
      <c r="F54" s="26">
        <f t="shared" si="6"/>
        <v>5.166666666666667</v>
      </c>
      <c r="G54" s="22">
        <f t="shared" si="0"/>
        <v>10</v>
      </c>
      <c r="H54" s="79">
        <f t="shared" si="7"/>
        <v>5.0131114567626076</v>
      </c>
      <c r="I54" s="24">
        <f t="shared" si="2"/>
        <v>5</v>
      </c>
      <c r="J54" s="38">
        <f t="shared" si="8"/>
        <v>4.75</v>
      </c>
      <c r="K54" s="23">
        <f t="shared" si="9"/>
        <v>5.25</v>
      </c>
    </row>
    <row r="55" spans="5:11" x14ac:dyDescent="0.25">
      <c r="E55" s="22">
        <v>42</v>
      </c>
      <c r="F55" s="26">
        <f t="shared" si="6"/>
        <v>5.3333333333333339</v>
      </c>
      <c r="G55" s="22">
        <f t="shared" si="0"/>
        <v>10</v>
      </c>
      <c r="H55" s="79">
        <f t="shared" si="7"/>
        <v>5.0055889773786246</v>
      </c>
      <c r="I55" s="24">
        <f t="shared" si="2"/>
        <v>5</v>
      </c>
      <c r="J55" s="38">
        <f t="shared" si="8"/>
        <v>4.75</v>
      </c>
      <c r="K55" s="23">
        <f t="shared" si="9"/>
        <v>5.25</v>
      </c>
    </row>
    <row r="56" spans="5:11" x14ac:dyDescent="0.25">
      <c r="E56" s="22">
        <v>43</v>
      </c>
      <c r="F56" s="26">
        <f t="shared" si="6"/>
        <v>5.5000000000000009</v>
      </c>
      <c r="G56" s="22">
        <f t="shared" si="0"/>
        <v>10</v>
      </c>
      <c r="H56" s="79">
        <f t="shared" si="7"/>
        <v>4.999936053291747</v>
      </c>
      <c r="I56" s="24">
        <f t="shared" si="2"/>
        <v>5</v>
      </c>
      <c r="J56" s="38">
        <f t="shared" si="8"/>
        <v>4.75</v>
      </c>
      <c r="K56" s="23">
        <f t="shared" si="9"/>
        <v>5.25</v>
      </c>
    </row>
    <row r="57" spans="5:11" x14ac:dyDescent="0.25">
      <c r="E57" s="22">
        <v>44</v>
      </c>
      <c r="F57" s="26">
        <f t="shared" si="6"/>
        <v>5.6666666666666679</v>
      </c>
      <c r="G57" s="22">
        <f t="shared" si="0"/>
        <v>10</v>
      </c>
      <c r="H57" s="79">
        <f t="shared" si="7"/>
        <v>4.9958885634003094</v>
      </c>
      <c r="I57" s="24">
        <f t="shared" si="2"/>
        <v>5</v>
      </c>
      <c r="J57" s="38">
        <f t="shared" si="8"/>
        <v>4.75</v>
      </c>
      <c r="K57" s="23">
        <f t="shared" si="9"/>
        <v>5.25</v>
      </c>
    </row>
    <row r="58" spans="5:11" x14ac:dyDescent="0.25">
      <c r="E58" s="22">
        <v>45</v>
      </c>
      <c r="F58" s="26">
        <f t="shared" si="6"/>
        <v>5.8333333333333348</v>
      </c>
      <c r="G58" s="22">
        <f t="shared" si="0"/>
        <v>10</v>
      </c>
      <c r="H58" s="79">
        <f t="shared" si="7"/>
        <v>4.9931817581307572</v>
      </c>
      <c r="I58" s="24">
        <f t="shared" si="2"/>
        <v>5</v>
      </c>
      <c r="J58" s="38">
        <f t="shared" si="8"/>
        <v>4.75</v>
      </c>
      <c r="K58" s="23">
        <f t="shared" si="9"/>
        <v>5.25</v>
      </c>
    </row>
    <row r="59" spans="5:11" x14ac:dyDescent="0.25">
      <c r="E59" s="22">
        <v>46</v>
      </c>
      <c r="F59" s="26">
        <f t="shared" si="6"/>
        <v>6.0000000000000018</v>
      </c>
      <c r="G59" s="22">
        <f t="shared" si="0"/>
        <v>10</v>
      </c>
      <c r="H59" s="79">
        <f t="shared" si="7"/>
        <v>4.9915628879317495</v>
      </c>
      <c r="I59" s="24">
        <f t="shared" si="2"/>
        <v>5</v>
      </c>
      <c r="J59" s="38">
        <f t="shared" si="8"/>
        <v>4.75</v>
      </c>
      <c r="K59" s="23">
        <f t="shared" si="9"/>
        <v>5.25</v>
      </c>
    </row>
    <row r="60" spans="5:11" x14ac:dyDescent="0.25">
      <c r="E60" s="22">
        <v>47</v>
      </c>
      <c r="F60" s="26">
        <f t="shared" si="6"/>
        <v>6.1666666666666687</v>
      </c>
      <c r="G60" s="22">
        <f t="shared" si="0"/>
        <v>10</v>
      </c>
      <c r="H60" s="79">
        <f t="shared" si="7"/>
        <v>4.9907996876621912</v>
      </c>
      <c r="I60" s="24">
        <f t="shared" si="2"/>
        <v>5</v>
      </c>
      <c r="J60" s="38">
        <f t="shared" si="8"/>
        <v>4.75</v>
      </c>
      <c r="K60" s="23">
        <f t="shared" si="9"/>
        <v>5.25</v>
      </c>
    </row>
    <row r="61" spans="5:11" x14ac:dyDescent="0.25">
      <c r="E61" s="22">
        <v>48</v>
      </c>
      <c r="F61" s="26">
        <f t="shared" si="6"/>
        <v>6.3333333333333357</v>
      </c>
      <c r="G61" s="22">
        <f t="shared" si="0"/>
        <v>10</v>
      </c>
      <c r="H61" s="79">
        <f t="shared" si="7"/>
        <v>4.9906854926033359</v>
      </c>
      <c r="I61" s="24">
        <f t="shared" si="2"/>
        <v>5</v>
      </c>
      <c r="J61" s="38">
        <f t="shared" si="8"/>
        <v>4.75</v>
      </c>
      <c r="K61" s="23">
        <f t="shared" si="9"/>
        <v>5.25</v>
      </c>
    </row>
    <row r="62" spans="5:11" x14ac:dyDescent="0.25">
      <c r="E62" s="22">
        <v>49</v>
      </c>
      <c r="F62" s="26">
        <f t="shared" si="6"/>
        <v>6.5000000000000027</v>
      </c>
      <c r="G62" s="22">
        <f t="shared" si="0"/>
        <v>10</v>
      </c>
      <c r="H62" s="79">
        <f t="shared" si="7"/>
        <v>4.9910417003340974</v>
      </c>
      <c r="I62" s="24">
        <f t="shared" si="2"/>
        <v>5</v>
      </c>
      <c r="J62" s="38">
        <f t="shared" si="8"/>
        <v>4.75</v>
      </c>
      <c r="K62" s="23">
        <f t="shared" si="9"/>
        <v>5.25</v>
      </c>
    </row>
    <row r="63" spans="5:11" x14ac:dyDescent="0.25">
      <c r="E63" s="22">
        <v>50</v>
      </c>
      <c r="F63" s="26">
        <f t="shared" si="6"/>
        <v>6.6666666666666696</v>
      </c>
      <c r="G63" s="22">
        <f t="shared" si="0"/>
        <v>10</v>
      </c>
      <c r="H63" s="79">
        <f t="shared" si="7"/>
        <v>4.9917182150599428</v>
      </c>
      <c r="I63" s="24">
        <f t="shared" si="2"/>
        <v>5</v>
      </c>
      <c r="J63" s="38">
        <f t="shared" si="8"/>
        <v>4.75</v>
      </c>
      <c r="K63" s="23">
        <f t="shared" si="9"/>
        <v>5.25</v>
      </c>
    </row>
    <row r="64" spans="5:11" x14ac:dyDescent="0.25">
      <c r="E64" s="22">
        <v>51</v>
      </c>
      <c r="F64" s="26">
        <f t="shared" si="6"/>
        <v>6.8333333333333366</v>
      </c>
      <c r="G64" s="22">
        <f t="shared" si="0"/>
        <v>10</v>
      </c>
      <c r="H64" s="79">
        <f t="shared" si="7"/>
        <v>4.9925924254112379</v>
      </c>
      <c r="I64" s="24">
        <f t="shared" si="2"/>
        <v>5</v>
      </c>
      <c r="J64" s="38">
        <f t="shared" si="8"/>
        <v>4.75</v>
      </c>
      <c r="K64" s="23">
        <f t="shared" si="9"/>
        <v>5.25</v>
      </c>
    </row>
    <row r="65" spans="5:11" x14ac:dyDescent="0.25">
      <c r="E65" s="22">
        <v>52</v>
      </c>
      <c r="F65" s="26">
        <f t="shared" si="6"/>
        <v>7.0000000000000036</v>
      </c>
      <c r="G65" s="22">
        <f t="shared" si="0"/>
        <v>10</v>
      </c>
      <c r="H65" s="79">
        <f t="shared" si="7"/>
        <v>4.9935671794974539</v>
      </c>
      <c r="I65" s="24">
        <f t="shared" si="2"/>
        <v>5</v>
      </c>
      <c r="J65" s="38">
        <f t="shared" si="8"/>
        <v>4.75</v>
      </c>
      <c r="K65" s="23">
        <f t="shared" si="9"/>
        <v>5.25</v>
      </c>
    </row>
    <row r="66" spans="5:11" x14ac:dyDescent="0.25">
      <c r="E66" s="22">
        <v>53</v>
      </c>
      <c r="F66" s="26">
        <f t="shared" si="6"/>
        <v>7.1666666666666705</v>
      </c>
      <c r="G66" s="22">
        <f t="shared" si="0"/>
        <v>10</v>
      </c>
      <c r="H66" s="79">
        <f t="shared" si="7"/>
        <v>4.9945681366906705</v>
      </c>
      <c r="I66" s="24">
        <f t="shared" si="2"/>
        <v>5</v>
      </c>
      <c r="J66" s="38">
        <f t="shared" si="8"/>
        <v>4.75</v>
      </c>
      <c r="K66" s="23">
        <f t="shared" si="9"/>
        <v>5.25</v>
      </c>
    </row>
    <row r="67" spans="5:11" x14ac:dyDescent="0.25">
      <c r="E67" s="22">
        <v>54</v>
      </c>
      <c r="F67" s="26">
        <f t="shared" si="6"/>
        <v>7.3333333333333375</v>
      </c>
      <c r="G67" s="22">
        <f t="shared" si="0"/>
        <v>10</v>
      </c>
      <c r="H67" s="79">
        <f t="shared" si="7"/>
        <v>4.9955407973534056</v>
      </c>
      <c r="I67" s="24">
        <f t="shared" si="2"/>
        <v>5</v>
      </c>
      <c r="J67" s="38">
        <f t="shared" si="8"/>
        <v>4.75</v>
      </c>
      <c r="K67" s="23">
        <f t="shared" si="9"/>
        <v>5.25</v>
      </c>
    </row>
    <row r="68" spans="5:11" x14ac:dyDescent="0.25">
      <c r="E68" s="22">
        <v>55</v>
      </c>
      <c r="F68" s="26">
        <f t="shared" si="6"/>
        <v>7.5000000000000044</v>
      </c>
      <c r="G68" s="22">
        <f t="shared" si="0"/>
        <v>10</v>
      </c>
      <c r="H68" s="79">
        <f t="shared" si="7"/>
        <v>4.9964474414860556</v>
      </c>
      <c r="I68" s="24">
        <f t="shared" si="2"/>
        <v>5</v>
      </c>
      <c r="J68" s="38">
        <f t="shared" si="8"/>
        <v>4.75</v>
      </c>
      <c r="K68" s="23">
        <f t="shared" si="9"/>
        <v>5.25</v>
      </c>
    </row>
    <row r="69" spans="5:11" x14ac:dyDescent="0.25">
      <c r="E69" s="22">
        <v>56</v>
      </c>
      <c r="F69" s="26">
        <f t="shared" si="6"/>
        <v>7.6666666666666714</v>
      </c>
      <c r="G69" s="22">
        <f t="shared" si="0"/>
        <v>10</v>
      </c>
      <c r="H69" s="79">
        <f t="shared" si="7"/>
        <v>4.9972641460782077</v>
      </c>
      <c r="I69" s="24">
        <f t="shared" si="2"/>
        <v>5</v>
      </c>
      <c r="J69" s="38">
        <f t="shared" si="8"/>
        <v>4.75</v>
      </c>
      <c r="K69" s="23">
        <f t="shared" si="9"/>
        <v>5.25</v>
      </c>
    </row>
    <row r="70" spans="5:11" x14ac:dyDescent="0.25">
      <c r="E70" s="22">
        <v>57</v>
      </c>
      <c r="F70" s="26">
        <f t="shared" si="6"/>
        <v>7.8333333333333384</v>
      </c>
      <c r="G70" s="22">
        <f t="shared" si="0"/>
        <v>10</v>
      </c>
      <c r="H70" s="79">
        <f t="shared" si="7"/>
        <v>4.9979779991183317</v>
      </c>
      <c r="I70" s="24">
        <f t="shared" si="2"/>
        <v>5</v>
      </c>
      <c r="J70" s="38">
        <f t="shared" si="8"/>
        <v>4.75</v>
      </c>
      <c r="K70" s="23">
        <f t="shared" si="9"/>
        <v>5.25</v>
      </c>
    </row>
    <row r="71" spans="5:11" x14ac:dyDescent="0.25">
      <c r="E71" s="22">
        <v>58</v>
      </c>
      <c r="F71" s="26">
        <f t="shared" si="6"/>
        <v>8.0000000000000053</v>
      </c>
      <c r="G71" s="22">
        <f t="shared" si="0"/>
        <v>10</v>
      </c>
      <c r="H71" s="79">
        <f t="shared" si="7"/>
        <v>4.9985845855317601</v>
      </c>
      <c r="I71" s="24">
        <f t="shared" si="2"/>
        <v>5</v>
      </c>
      <c r="J71" s="38">
        <f t="shared" si="8"/>
        <v>4.75</v>
      </c>
      <c r="K71" s="23">
        <f t="shared" si="9"/>
        <v>5.25</v>
      </c>
    </row>
    <row r="72" spans="5:11" x14ac:dyDescent="0.25">
      <c r="E72" s="22">
        <v>59</v>
      </c>
      <c r="F72" s="26">
        <f t="shared" si="6"/>
        <v>8.1666666666666714</v>
      </c>
      <c r="G72" s="22">
        <f t="shared" si="0"/>
        <v>10</v>
      </c>
      <c r="H72" s="79">
        <f t="shared" si="7"/>
        <v>4.9990857861922455</v>
      </c>
      <c r="I72" s="24">
        <f t="shared" si="2"/>
        <v>5</v>
      </c>
      <c r="J72" s="38">
        <f t="shared" si="8"/>
        <v>4.75</v>
      </c>
      <c r="K72" s="23">
        <f t="shared" si="9"/>
        <v>5.25</v>
      </c>
    </row>
    <row r="73" spans="5:11" x14ac:dyDescent="0.25">
      <c r="E73" s="22">
        <v>60</v>
      </c>
      <c r="F73" s="26">
        <f t="shared" si="6"/>
        <v>8.3333333333333375</v>
      </c>
      <c r="G73" s="22">
        <f t="shared" si="0"/>
        <v>10</v>
      </c>
      <c r="H73" s="79">
        <f t="shared" si="7"/>
        <v>4.9994879047661165</v>
      </c>
      <c r="I73" s="24">
        <f t="shared" si="2"/>
        <v>5</v>
      </c>
      <c r="J73" s="38">
        <f t="shared" si="8"/>
        <v>4.75</v>
      </c>
      <c r="K73" s="23">
        <f t="shared" si="9"/>
        <v>5.25</v>
      </c>
    </row>
    <row r="74" spans="5:11" x14ac:dyDescent="0.25">
      <c r="E74" s="22">
        <v>61</v>
      </c>
      <c r="F74" s="26">
        <f t="shared" si="6"/>
        <v>8.5000000000000036</v>
      </c>
      <c r="G74" s="22">
        <f t="shared" si="0"/>
        <v>10</v>
      </c>
      <c r="H74" s="79">
        <f t="shared" si="7"/>
        <v>4.999800117547414</v>
      </c>
      <c r="I74" s="24">
        <f t="shared" si="2"/>
        <v>5</v>
      </c>
      <c r="J74" s="38">
        <f t="shared" si="8"/>
        <v>4.75</v>
      </c>
      <c r="K74" s="23">
        <f t="shared" si="9"/>
        <v>5.25</v>
      </c>
    </row>
    <row r="75" spans="5:11" x14ac:dyDescent="0.25">
      <c r="E75" s="22">
        <v>62</v>
      </c>
      <c r="F75" s="26">
        <f t="shared" si="6"/>
        <v>8.6666666666666696</v>
      </c>
      <c r="G75" s="22">
        <f t="shared" si="0"/>
        <v>10</v>
      </c>
      <c r="H75" s="79">
        <f t="shared" si="7"/>
        <v>5.0000332276255453</v>
      </c>
      <c r="I75" s="24">
        <f t="shared" si="2"/>
        <v>5</v>
      </c>
      <c r="J75" s="38">
        <f t="shared" si="8"/>
        <v>4.75</v>
      </c>
      <c r="K75" s="23">
        <f t="shared" si="9"/>
        <v>5.25</v>
      </c>
    </row>
    <row r="76" spans="5:11" x14ac:dyDescent="0.25">
      <c r="E76" s="22">
        <v>63</v>
      </c>
      <c r="F76" s="26">
        <f t="shared" si="6"/>
        <v>8.8333333333333357</v>
      </c>
      <c r="G76" s="22">
        <f t="shared" si="0"/>
        <v>10</v>
      </c>
      <c r="H76" s="79">
        <f t="shared" si="7"/>
        <v>5.0001986957043343</v>
      </c>
      <c r="I76" s="24">
        <f t="shared" si="2"/>
        <v>5</v>
      </c>
      <c r="J76" s="38">
        <f t="shared" si="8"/>
        <v>4.75</v>
      </c>
      <c r="K76" s="23">
        <f t="shared" si="9"/>
        <v>5.25</v>
      </c>
    </row>
    <row r="77" spans="5:11" x14ac:dyDescent="0.25">
      <c r="E77" s="22">
        <v>64</v>
      </c>
      <c r="F77" s="26">
        <f t="shared" si="6"/>
        <v>9.0000000000000018</v>
      </c>
      <c r="G77" s="22">
        <f t="shared" si="0"/>
        <v>10</v>
      </c>
      <c r="H77" s="79">
        <f t="shared" si="7"/>
        <v>5.000307914727963</v>
      </c>
      <c r="I77" s="24">
        <f t="shared" si="2"/>
        <v>5</v>
      </c>
      <c r="J77" s="38">
        <f t="shared" si="8"/>
        <v>4.75</v>
      </c>
      <c r="K77" s="23">
        <f t="shared" si="9"/>
        <v>5.25</v>
      </c>
    </row>
    <row r="78" spans="5:11" x14ac:dyDescent="0.25">
      <c r="E78" s="22">
        <v>65</v>
      </c>
      <c r="F78" s="26">
        <f t="shared" si="6"/>
        <v>9.1666666666666679</v>
      </c>
      <c r="G78" s="22">
        <f t="shared" ref="G78:G83" si="10">$S$14</f>
        <v>10</v>
      </c>
      <c r="H78" s="79">
        <f t="shared" si="7"/>
        <v>5.0003716933142863</v>
      </c>
      <c r="I78" s="24">
        <f t="shared" ref="I78:I83" si="11">$C$19*$S$14</f>
        <v>5</v>
      </c>
      <c r="J78" s="38">
        <f t="shared" si="8"/>
        <v>4.75</v>
      </c>
      <c r="K78" s="23">
        <f t="shared" si="9"/>
        <v>5.25</v>
      </c>
    </row>
    <row r="79" spans="5:11" x14ac:dyDescent="0.25">
      <c r="E79" s="22">
        <v>66</v>
      </c>
      <c r="F79" s="26">
        <f t="shared" si="6"/>
        <v>9.3333333333333339</v>
      </c>
      <c r="G79" s="22">
        <f t="shared" si="10"/>
        <v>10</v>
      </c>
      <c r="H79" s="79">
        <f t="shared" si="7"/>
        <v>5.0003999130976551</v>
      </c>
      <c r="I79" s="24">
        <f t="shared" si="11"/>
        <v>5</v>
      </c>
      <c r="J79" s="38">
        <f t="shared" si="8"/>
        <v>4.75</v>
      </c>
      <c r="K79" s="23">
        <f t="shared" si="9"/>
        <v>5.25</v>
      </c>
    </row>
    <row r="80" spans="5:11" x14ac:dyDescent="0.25">
      <c r="E80" s="22">
        <v>67</v>
      </c>
      <c r="F80" s="26">
        <f t="shared" si="6"/>
        <v>9.5</v>
      </c>
      <c r="G80" s="22">
        <f t="shared" si="10"/>
        <v>10</v>
      </c>
      <c r="H80" s="79">
        <f t="shared" si="7"/>
        <v>5.0004013267974461</v>
      </c>
      <c r="I80" s="24">
        <f t="shared" si="11"/>
        <v>5</v>
      </c>
      <c r="J80" s="38">
        <f t="shared" si="8"/>
        <v>4.75</v>
      </c>
      <c r="K80" s="23">
        <f t="shared" si="9"/>
        <v>5.25</v>
      </c>
    </row>
    <row r="81" spans="5:11" x14ac:dyDescent="0.25">
      <c r="E81" s="22">
        <v>68</v>
      </c>
      <c r="F81" s="26">
        <f t="shared" si="6"/>
        <v>9.6666666666666661</v>
      </c>
      <c r="G81" s="22">
        <f t="shared" si="10"/>
        <v>10</v>
      </c>
      <c r="H81" s="79">
        <f t="shared" si="7"/>
        <v>5.0003834666171709</v>
      </c>
      <c r="I81" s="24">
        <f t="shared" si="11"/>
        <v>5</v>
      </c>
      <c r="J81" s="38">
        <f t="shared" si="8"/>
        <v>4.75</v>
      </c>
      <c r="K81" s="23">
        <f t="shared" si="9"/>
        <v>5.25</v>
      </c>
    </row>
    <row r="82" spans="5:11" x14ac:dyDescent="0.25">
      <c r="E82" s="22">
        <v>69</v>
      </c>
      <c r="F82" s="26">
        <f t="shared" si="6"/>
        <v>9.8333333333333321</v>
      </c>
      <c r="G82" s="22">
        <f t="shared" si="10"/>
        <v>10</v>
      </c>
      <c r="H82" s="79">
        <f t="shared" si="7"/>
        <v>5.0003526360066104</v>
      </c>
      <c r="I82" s="24">
        <f t="shared" si="11"/>
        <v>5</v>
      </c>
      <c r="J82" s="38">
        <f t="shared" si="8"/>
        <v>4.75</v>
      </c>
      <c r="K82" s="23">
        <f t="shared" si="9"/>
        <v>5.25</v>
      </c>
    </row>
    <row r="83" spans="5:11" ht="15.75" thickBot="1" x14ac:dyDescent="0.3">
      <c r="E83" s="27">
        <v>70</v>
      </c>
      <c r="F83" s="51">
        <f>$N$14</f>
        <v>10</v>
      </c>
      <c r="G83" s="27">
        <f t="shared" si="10"/>
        <v>10</v>
      </c>
      <c r="H83" s="40">
        <f t="shared" si="7"/>
        <v>5.0003139615435472</v>
      </c>
      <c r="I83" s="29">
        <f t="shared" si="11"/>
        <v>5</v>
      </c>
      <c r="J83" s="39">
        <f t="shared" si="8"/>
        <v>4.75</v>
      </c>
      <c r="K83" s="28">
        <f t="shared" si="9"/>
        <v>5.25</v>
      </c>
    </row>
  </sheetData>
  <mergeCells count="3">
    <mergeCell ref="B11:AD11"/>
    <mergeCell ref="S13:T13"/>
    <mergeCell ref="L35:AD35"/>
  </mergeCells>
  <conditionalFormatting sqref="B23:C26">
    <cfRule type="expression" dxfId="3" priority="4">
      <formula>IF($C$20&lt;=1,1,0)</formula>
    </cfRule>
  </conditionalFormatting>
  <conditionalFormatting sqref="B28:C29">
    <cfRule type="expression" dxfId="2" priority="3">
      <formula>IF($C$20&lt;&gt;1,1,0)</formula>
    </cfRule>
  </conditionalFormatting>
  <conditionalFormatting sqref="B31:C32">
    <cfRule type="expression" dxfId="1" priority="2">
      <formula>IF($C$20&gt;=1,1,0)</formula>
    </cfRule>
  </conditionalFormatting>
  <conditionalFormatting sqref="Z13:AA15">
    <cfRule type="expression" dxfId="0" priority="1">
      <formula>IF($C$20&gt;=1,1,0)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1° ordre Echelon</vt:lpstr>
      <vt:lpstr>1° ordre Rampe</vt:lpstr>
      <vt:lpstr>1° ordre bouclé Echelon</vt:lpstr>
      <vt:lpstr>2° ordre Echelon</vt:lpstr>
      <vt:lpstr>2° ordre bouclé Echelon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2015-10-26T13:02:39Z</dcterms:modified>
</cp:coreProperties>
</file>